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ACE_IMPACT_EXPERT\PTBACERME_2024\version_finale_validée\"/>
    </mc:Choice>
  </mc:AlternateContent>
  <xr:revisionPtr revIDLastSave="0" documentId="13_ncr:1_{10B3B3A9-9256-48F1-BFBF-7450310DADFD}" xr6:coauthVersionLast="47" xr6:coauthVersionMax="47" xr10:uidLastSave="{00000000-0000-0000-0000-000000000000}"/>
  <bookViews>
    <workbookView xWindow="-120" yWindow="-120" windowWidth="20730" windowHeight="11040" xr2:uid="{21877A3C-8317-4FD0-9904-641851DBDFB1}"/>
  </bookViews>
  <sheets>
    <sheet name="PTBA 2024 VP22_11_2023" sheetId="1" r:id="rId1"/>
    <sheet name="RECAP PTBA 2024"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80" i="1" l="1"/>
  <c r="W49" i="1" l="1"/>
  <c r="AA32" i="1"/>
  <c r="AB32" i="1"/>
  <c r="AD32" i="1"/>
  <c r="AA91" i="1"/>
  <c r="AD91" i="1"/>
  <c r="V44" i="1" l="1"/>
  <c r="V51" i="1"/>
  <c r="V49" i="1" s="1"/>
  <c r="V73" i="1"/>
  <c r="V81" i="1"/>
  <c r="V79" i="1" s="1"/>
  <c r="V72" i="1" l="1"/>
  <c r="V68" i="1"/>
  <c r="V126" i="1"/>
  <c r="V125" i="1"/>
  <c r="V124" i="1"/>
  <c r="V120" i="1"/>
  <c r="V39" i="1" l="1"/>
  <c r="V20" i="1"/>
  <c r="W110" i="1" l="1"/>
  <c r="W106" i="1"/>
  <c r="W103" i="1"/>
  <c r="W98" i="1"/>
  <c r="W95" i="1"/>
  <c r="W88" i="1"/>
  <c r="W86" i="1"/>
  <c r="W82" i="1"/>
  <c r="W79" i="1"/>
  <c r="W77" i="1"/>
  <c r="W67" i="1"/>
  <c r="W59" i="1"/>
  <c r="W57" i="1"/>
  <c r="W52" i="1"/>
  <c r="W45" i="1"/>
  <c r="W42" i="1"/>
  <c r="W38" i="1"/>
  <c r="W36" i="1"/>
  <c r="W33" i="1"/>
  <c r="W9" i="1"/>
  <c r="V33" i="1"/>
  <c r="V110" i="1"/>
  <c r="V106" i="1"/>
  <c r="V98" i="1"/>
  <c r="V88" i="1"/>
  <c r="V86" i="1"/>
  <c r="V77" i="1"/>
  <c r="V59" i="1"/>
  <c r="V52" i="1"/>
  <c r="V36" i="1"/>
  <c r="W92" i="1" l="1"/>
  <c r="W8" i="1"/>
  <c r="W66" i="1"/>
  <c r="W41" i="1"/>
  <c r="V67" i="1"/>
  <c r="V66" i="1" s="1"/>
  <c r="C6" i="3" s="1"/>
  <c r="V9" i="1"/>
  <c r="Y116" i="1"/>
  <c r="D6" i="3" l="1"/>
  <c r="W127" i="1"/>
  <c r="V103" i="1"/>
  <c r="V102" i="1" s="1"/>
  <c r="C8" i="3" s="1"/>
  <c r="V95" i="1"/>
  <c r="V93" i="1"/>
  <c r="V57" i="1"/>
  <c r="V45" i="1"/>
  <c r="V42" i="1"/>
  <c r="V38" i="1"/>
  <c r="V8" i="1" s="1"/>
  <c r="C4" i="3" s="1"/>
  <c r="V41" i="1" l="1"/>
  <c r="D8" i="3"/>
  <c r="V92" i="1"/>
  <c r="C7" i="3" s="1"/>
  <c r="D7" i="3" s="1"/>
  <c r="D4" i="3"/>
  <c r="C5" i="3" l="1"/>
  <c r="C9" i="3" s="1"/>
  <c r="V127" i="1"/>
  <c r="W128" i="1" s="1"/>
  <c r="E8" i="3" l="1"/>
  <c r="D5" i="3"/>
  <c r="D9" i="3" s="1"/>
  <c r="E6" i="3"/>
  <c r="E4" i="3"/>
  <c r="E5" i="3"/>
  <c r="E7" i="3"/>
  <c r="E9"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Schenineda</author>
    <author>hp</author>
    <author>tc={D43D4971-FB1F-497C-BF17-C298C296A054}</author>
  </authors>
  <commentList>
    <comment ref="U6" authorId="0" shapeId="0" xr:uid="{94E6BCC2-4D59-4182-8370-F0693128541C}">
      <text>
        <r>
          <rPr>
            <b/>
            <sz val="9"/>
            <color indexed="81"/>
            <rFont val="Tahoma"/>
            <family val="2"/>
          </rPr>
          <t>Schenineda:</t>
        </r>
        <r>
          <rPr>
            <sz val="9"/>
            <color indexed="81"/>
            <rFont val="Tahoma"/>
            <family val="2"/>
          </rPr>
          <t xml:space="preserve">
If the addition of an activity or component requires further clarification, state it. Expecially since COVID may alter center activities and focus</t>
        </r>
      </text>
    </comment>
    <comment ref="V13" authorId="1" shapeId="0" xr:uid="{BB2EB327-7893-4CC8-8C18-CD79D23BA659}">
      <text>
        <r>
          <rPr>
            <sz val="9"/>
            <color indexed="81"/>
            <rFont val="Tahoma"/>
            <family val="2"/>
          </rPr>
          <t xml:space="preserve">initialement: 75000$
vue les contraintes financières
on prevoit  30000$
</t>
        </r>
      </text>
    </comment>
    <comment ref="W13" authorId="1" shapeId="0" xr:uid="{7F88F9D6-021D-4B5E-9752-5DB9FB70A9DB}">
      <text>
        <r>
          <rPr>
            <b/>
            <sz val="9"/>
            <color indexed="81"/>
            <rFont val="Tahoma"/>
            <family val="2"/>
          </rPr>
          <t>hp:</t>
        </r>
        <r>
          <rPr>
            <sz val="9"/>
            <color indexed="81"/>
            <rFont val="Tahoma"/>
            <family val="2"/>
          </rPr>
          <t xml:space="preserve">
</t>
        </r>
      </text>
    </comment>
    <comment ref="V14" authorId="1" shapeId="0" xr:uid="{7B1D9248-27CA-414D-90B8-4CB85FA71558}">
      <text>
        <r>
          <rPr>
            <sz val="9"/>
            <color indexed="81"/>
            <rFont val="Tahoma"/>
            <family val="2"/>
          </rPr>
          <t xml:space="preserve">initialement: 150000
contrainte budgetaire
la ligne est réduite à
50000$
</t>
        </r>
      </text>
    </comment>
    <comment ref="V19" authorId="1" shapeId="0" xr:uid="{25272BE9-8DFC-405E-B04B-A888B446E92D}">
      <text>
        <r>
          <rPr>
            <b/>
            <sz val="9"/>
            <color indexed="81"/>
            <rFont val="Tahoma"/>
            <family val="2"/>
          </rPr>
          <t>hp:</t>
        </r>
        <r>
          <rPr>
            <sz val="9"/>
            <color indexed="81"/>
            <rFont val="Tahoma"/>
            <family val="2"/>
          </rPr>
          <t xml:space="preserve">
initialement ligne budgetaire 26620
ligne budgetaire réduite
à 10000</t>
        </r>
      </text>
    </comment>
    <comment ref="V20" authorId="1" shapeId="0" xr:uid="{D7A22E63-745D-42B1-A882-2C5A5F3C022A}">
      <text>
        <r>
          <rPr>
            <b/>
            <sz val="9"/>
            <color indexed="81"/>
            <rFont val="Tahoma"/>
            <family val="2"/>
          </rPr>
          <t>hp:</t>
        </r>
        <r>
          <rPr>
            <sz val="9"/>
            <color indexed="81"/>
            <rFont val="Tahoma"/>
            <family val="2"/>
          </rPr>
          <t xml:space="preserve">
Achats de photocopieuse; imprimante  couleur; relieuse; ligne filaire téléphonique</t>
        </r>
      </text>
    </comment>
    <comment ref="V22" authorId="1" shapeId="0" xr:uid="{90646A42-4EB8-4AE9-AD0B-5C0E45D86632}">
      <text>
        <r>
          <rPr>
            <sz val="9"/>
            <color indexed="81"/>
            <rFont val="Tahoma"/>
            <family val="2"/>
          </rPr>
          <t xml:space="preserve">Tenir compte des coûts actuels de carburant
</t>
        </r>
      </text>
    </comment>
    <comment ref="V25" authorId="1" shapeId="0" xr:uid="{D36582E4-AEDA-4D30-B1AA-AE02F446D82B}">
      <text>
        <r>
          <rPr>
            <b/>
            <sz val="9"/>
            <color indexed="81"/>
            <rFont val="Tahoma"/>
            <family val="2"/>
          </rPr>
          <t>hp:</t>
        </r>
        <r>
          <rPr>
            <sz val="9"/>
            <color indexed="81"/>
            <rFont val="Tahoma"/>
            <family val="2"/>
          </rPr>
          <t xml:space="preserve">
lnitialement; ligne budgetaire 12000
contrainte budgetaire
ligne réduite à 8000</t>
        </r>
      </text>
    </comment>
    <comment ref="V37" authorId="1" shapeId="0" xr:uid="{E2A2E45D-4978-412E-81A3-172F9D397B4C}">
      <text>
        <r>
          <rPr>
            <sz val="9"/>
            <color indexed="81"/>
            <rFont val="Tahoma"/>
            <family val="2"/>
          </rPr>
          <t>tenir  compte des frais de 
deux ateliers régionaux pour quatre (04) personnes en présentiel</t>
        </r>
      </text>
    </comment>
    <comment ref="V39" authorId="1" shapeId="0" xr:uid="{CC929BC4-FFEF-408B-B8A5-C5ABB4F74795}">
      <text>
        <r>
          <rPr>
            <b/>
            <sz val="9"/>
            <color indexed="81"/>
            <rFont val="Tahoma"/>
            <family val="2"/>
          </rPr>
          <t xml:space="preserve">hp  </t>
        </r>
        <r>
          <rPr>
            <sz val="9"/>
            <color indexed="81"/>
            <rFont val="Tahoma"/>
            <family val="2"/>
          </rPr>
          <t>UN CMI</t>
        </r>
        <r>
          <rPr>
            <b/>
            <sz val="9"/>
            <color indexed="81"/>
            <rFont val="Tahoma"/>
            <family val="2"/>
          </rPr>
          <t xml:space="preserve"> </t>
        </r>
        <r>
          <rPr>
            <sz val="9"/>
            <color indexed="81"/>
            <rFont val="Tahoma"/>
            <family val="2"/>
          </rPr>
          <t xml:space="preserve"> est  déjà commis
 d'où la réduction</t>
        </r>
      </text>
    </comment>
    <comment ref="V44" authorId="1" shapeId="0" xr:uid="{881F6660-A137-4862-AF5A-C959AA3BA337}">
      <text>
        <r>
          <rPr>
            <sz val="9"/>
            <color indexed="81"/>
            <rFont val="Tahoma"/>
            <family val="2"/>
          </rPr>
          <t xml:space="preserve">  aide aux déplacements, 
souscription à une police assurance  au cours de leur stage (régionaux:1440, nationaux:17100 et police d'assurance:1460)
frais de voyage (10400 $ pour départ de 13 + 24000 pour les recrus 2023 estimés à 30 étudiants régionaux </t>
        </r>
      </text>
    </comment>
    <comment ref="V47" authorId="1" shapeId="0" xr:uid="{48D264CA-A0FD-4FFF-BDD8-CD413798DC8E}">
      <text>
        <r>
          <rPr>
            <sz val="9"/>
            <color indexed="81"/>
            <rFont val="Tahoma"/>
            <family val="2"/>
          </rPr>
          <t xml:space="preserve">Anciens étudiants régionaux((36-10)x90 $) +étudiants recrutés 2023(29x 90 $) pour allocation+inscription (recrutés 2022: 9004 $ +recrutés 2023:16184 $  = 25188 $) +logement (930 $ (2 hors UEMOA +34 UEMOA))
allocation :59400$
inscription hors UEMOA:6032$ (04 ;02 prof, 02 Rech Etudiants)
UEMOA: (28046+7160)$
(37 Prof + 20 recherches)
logement (26400+1160)$
billets avions: 34800$
total: 162900$
</t>
        </r>
      </text>
    </comment>
    <comment ref="X47" authorId="1" shapeId="0" xr:uid="{6F3BF7C8-5D47-476A-A152-282E38F64EAC}">
      <text>
        <r>
          <rPr>
            <b/>
            <sz val="9"/>
            <color indexed="81"/>
            <rFont val="Tahoma"/>
            <family val="2"/>
          </rPr>
          <t>hp:</t>
        </r>
        <r>
          <rPr>
            <sz val="9"/>
            <color indexed="81"/>
            <rFont val="Tahoma"/>
            <family val="2"/>
          </rPr>
          <t xml:space="preserve">
</t>
        </r>
      </text>
    </comment>
    <comment ref="V51" authorId="2" shapeId="0" xr:uid="{D43D4971-FB1F-497C-BF17-C298C296A05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partie de ligne activité 3 rajoutée 9676
</t>
      </text>
    </comment>
    <comment ref="X56" authorId="1" shapeId="0" xr:uid="{A260C393-B869-4050-9645-67C3EA964038}">
      <text>
        <r>
          <rPr>
            <b/>
            <sz val="9"/>
            <color indexed="81"/>
            <rFont val="Tahoma"/>
            <family val="2"/>
          </rPr>
          <t>hp:</t>
        </r>
        <r>
          <rPr>
            <sz val="9"/>
            <color indexed="81"/>
            <rFont val="Tahoma"/>
            <family val="2"/>
          </rPr>
          <t xml:space="preserve">
5 articles nationaux et 15 articles régionaux</t>
        </r>
      </text>
    </comment>
    <comment ref="V58" authorId="1" shapeId="0" xr:uid="{2C0CB229-A830-4637-A0F1-F41C8C3778F4}">
      <text>
        <r>
          <rPr>
            <b/>
            <sz val="9"/>
            <color indexed="81"/>
            <rFont val="Tahoma"/>
            <family val="2"/>
          </rPr>
          <t>hp:</t>
        </r>
        <r>
          <rPr>
            <sz val="9"/>
            <color indexed="81"/>
            <rFont val="Tahoma"/>
            <family val="2"/>
          </rPr>
          <t xml:space="preserve">
initialement 15000$
augmenté de  5000$</t>
        </r>
      </text>
    </comment>
    <comment ref="V62" authorId="1" shapeId="0" xr:uid="{B3A14DE7-068E-42DD-A226-DDE197509F21}">
      <text>
        <r>
          <rPr>
            <b/>
            <sz val="9"/>
            <color indexed="81"/>
            <rFont val="Tahoma"/>
            <family val="2"/>
          </rPr>
          <t>hp:</t>
        </r>
        <r>
          <rPr>
            <sz val="9"/>
            <color indexed="81"/>
            <rFont val="Tahoma"/>
            <family val="2"/>
          </rPr>
          <t xml:space="preserve">
rencontre distancielle</t>
        </r>
      </text>
    </comment>
    <comment ref="V64" authorId="1" shapeId="0" xr:uid="{1C662B02-FCD6-438D-8E61-B35A20FDBECF}">
      <text>
        <r>
          <rPr>
            <b/>
            <sz val="9"/>
            <color indexed="81"/>
            <rFont val="Tahoma"/>
            <family val="2"/>
          </rPr>
          <t>hp: missions de lobbying d des membres de CCS et de CERME dans les entreprises du secteur d'électricité au Togo et dans la sous-région
Initiale 80000$
réduit à 40000$</t>
        </r>
        <r>
          <rPr>
            <sz val="9"/>
            <color indexed="81"/>
            <rFont val="Tahoma"/>
            <family val="2"/>
          </rPr>
          <t xml:space="preserve">
</t>
        </r>
      </text>
    </comment>
    <comment ref="V70" authorId="1" shapeId="0" xr:uid="{E45389ED-6A0A-4530-8B7B-48F9C50E9D6A}">
      <text>
        <r>
          <rPr>
            <b/>
            <sz val="9"/>
            <color indexed="81"/>
            <rFont val="Tahoma"/>
            <family val="2"/>
          </rPr>
          <t>hp:</t>
        </r>
        <r>
          <rPr>
            <sz val="9"/>
            <color indexed="81"/>
            <rFont val="Tahoma"/>
            <family val="2"/>
          </rPr>
          <t xml:space="preserve">
Initialement 5000$
réduit à 2000$</t>
        </r>
      </text>
    </comment>
    <comment ref="V72" authorId="1" shapeId="0" xr:uid="{1E98F901-E641-41DD-916C-73F18BC71B4B}">
      <text>
        <r>
          <rPr>
            <b/>
            <sz val="9"/>
            <color indexed="81"/>
            <rFont val="Tahoma"/>
            <family val="2"/>
          </rPr>
          <t>hp:</t>
        </r>
        <r>
          <rPr>
            <sz val="9"/>
            <color indexed="81"/>
            <rFont val="Tahoma"/>
            <family val="2"/>
          </rPr>
          <t xml:space="preserve">
équipements clés (50000$)+ besoins de Thèse de ALLES(2692$)</t>
        </r>
      </text>
    </comment>
    <comment ref="V73" authorId="1" shapeId="0" xr:uid="{9BE07373-CD0D-40F4-A03E-8FCDCBD679B6}">
      <text>
        <r>
          <rPr>
            <b/>
            <sz val="9"/>
            <color indexed="81"/>
            <rFont val="Tahoma"/>
            <family val="2"/>
          </rPr>
          <t>hp: 31000$ pour 07 soutenances de Thèse; 44000$ pour la recherche des doctorants</t>
        </r>
        <r>
          <rPr>
            <sz val="9"/>
            <color indexed="81"/>
            <rFont val="Tahoma"/>
            <family val="2"/>
          </rPr>
          <t xml:space="preserve">
</t>
        </r>
      </text>
    </comment>
    <comment ref="V90" authorId="1" shapeId="0" xr:uid="{BC978FD4-0E2F-45FB-8DA2-8B5C0CD489C3}">
      <text>
        <r>
          <rPr>
            <b/>
            <sz val="9"/>
            <color indexed="81"/>
            <rFont val="Tahoma"/>
            <family val="2"/>
          </rPr>
          <t>hp:</t>
        </r>
        <r>
          <rPr>
            <sz val="9"/>
            <color indexed="81"/>
            <rFont val="Tahoma"/>
            <family val="2"/>
          </rPr>
          <t xml:space="preserve">
activité prise en compte dans les charges de CMI</t>
        </r>
      </text>
    </comment>
    <comment ref="V104" authorId="1" shapeId="0" xr:uid="{D6C310EF-2D37-41FF-B69F-8BA15DE24EF1}">
      <text>
        <r>
          <rPr>
            <b/>
            <sz val="9"/>
            <color indexed="81"/>
            <rFont val="Tahoma"/>
            <family val="2"/>
          </rPr>
          <t>hp:</t>
        </r>
        <r>
          <rPr>
            <sz val="9"/>
            <color indexed="81"/>
            <rFont val="Tahoma"/>
            <family val="2"/>
          </rPr>
          <t xml:space="preserve">
Garanties et retenue de garantie
Garantie payée en 2023</t>
        </r>
      </text>
    </comment>
    <comment ref="W107" authorId="1" shapeId="0" xr:uid="{1C676263-ACAA-4A0B-B609-184D1AE79DAD}">
      <text>
        <r>
          <rPr>
            <b/>
            <sz val="9"/>
            <color indexed="81"/>
            <rFont val="Tahoma"/>
            <family val="2"/>
          </rPr>
          <t>hp:</t>
        </r>
        <r>
          <rPr>
            <sz val="9"/>
            <color indexed="81"/>
            <rFont val="Tahoma"/>
            <family val="2"/>
          </rPr>
          <t xml:space="preserve">
garantie payée en 2023</t>
        </r>
      </text>
    </comment>
    <comment ref="W108" authorId="1" shapeId="0" xr:uid="{18C7EC5D-CFB3-4EFF-B079-69F6A1F9A4A2}">
      <text>
        <r>
          <rPr>
            <b/>
            <sz val="9"/>
            <color indexed="81"/>
            <rFont val="Tahoma"/>
            <family val="2"/>
          </rPr>
          <t>hp:</t>
        </r>
        <r>
          <rPr>
            <sz val="9"/>
            <color indexed="81"/>
            <rFont val="Tahoma"/>
            <family val="2"/>
          </rPr>
          <t xml:space="preserve">
Garantie payée</t>
        </r>
      </text>
    </comment>
    <comment ref="W112" authorId="1" shapeId="0" xr:uid="{460C5EC0-1913-4041-B91F-C3DBE6C00BB9}">
      <text>
        <r>
          <rPr>
            <b/>
            <sz val="9"/>
            <color indexed="81"/>
            <rFont val="Tahoma"/>
            <family val="2"/>
          </rPr>
          <t>hp:</t>
        </r>
        <r>
          <rPr>
            <sz val="9"/>
            <color indexed="81"/>
            <rFont val="Tahoma"/>
            <family val="2"/>
          </rPr>
          <t xml:space="preserve">
c'est fait</t>
        </r>
      </text>
    </comment>
    <comment ref="V113" authorId="1" shapeId="0" xr:uid="{5D9BE02C-F124-4D49-AC8C-4879E4D4BFDB}">
      <text>
        <r>
          <rPr>
            <sz val="9"/>
            <color indexed="81"/>
            <rFont val="Tahoma"/>
            <family val="2"/>
          </rPr>
          <t xml:space="preserve">organiser un atelier de validation des EIES (acteurs impliqués), frais de certificat
</t>
        </r>
      </text>
    </comment>
    <comment ref="W113" authorId="1" shapeId="0" xr:uid="{2FBE772B-2E1D-498D-B39D-4C696455ADC7}">
      <text>
        <r>
          <rPr>
            <b/>
            <sz val="9"/>
            <color indexed="81"/>
            <rFont val="Tahoma"/>
            <family val="2"/>
          </rPr>
          <t>hp:</t>
        </r>
        <r>
          <rPr>
            <sz val="9"/>
            <color indexed="81"/>
            <rFont val="Tahoma"/>
            <family val="2"/>
          </rPr>
          <t xml:space="preserve">
ok</t>
        </r>
      </text>
    </comment>
    <comment ref="V117" authorId="1" shapeId="0" xr:uid="{F768AC5F-46F8-4738-AC35-ADA7BA065E1E}">
      <text>
        <r>
          <rPr>
            <b/>
            <sz val="9"/>
            <color indexed="81"/>
            <rFont val="Tahoma"/>
            <family val="2"/>
          </rPr>
          <t>hp:</t>
        </r>
        <r>
          <rPr>
            <sz val="9"/>
            <color indexed="81"/>
            <rFont val="Tahoma"/>
            <family val="2"/>
          </rPr>
          <t xml:space="preserve">
8000 au titre de la retenue de la garantie soit 5% du marché à payer en 2024.</t>
        </r>
      </text>
    </comment>
    <comment ref="V118" authorId="1" shapeId="0" xr:uid="{C69036AB-09D7-41F2-B2F5-70EF46A13952}">
      <text>
        <r>
          <rPr>
            <b/>
            <sz val="9"/>
            <color indexed="81"/>
            <rFont val="Tahoma"/>
            <family val="2"/>
          </rPr>
          <t>hp:</t>
        </r>
        <r>
          <rPr>
            <sz val="9"/>
            <color indexed="81"/>
            <rFont val="Tahoma"/>
            <family val="2"/>
          </rPr>
          <t xml:space="preserve">
12000¨au titre de la retenue de garantie soit 5% du montant à payer en 2024.</t>
        </r>
      </text>
    </comment>
    <comment ref="V121" authorId="1" shapeId="0" xr:uid="{997D3978-3859-4AF2-B0CC-57A73DC36D8E}">
      <text>
        <r>
          <rPr>
            <b/>
            <sz val="9"/>
            <color indexed="81"/>
            <rFont val="Tahoma"/>
            <family val="2"/>
          </rPr>
          <t>hp:</t>
        </r>
        <r>
          <rPr>
            <sz val="9"/>
            <color indexed="81"/>
            <rFont val="Tahoma"/>
            <family val="2"/>
          </rPr>
          <t xml:space="preserve">
le coût avec installation montre qu'il faut 40000 USD  pour une puissance de 110 kVA et le coût des deux onduleurs  de 30000 USD</t>
        </r>
      </text>
    </comment>
  </commentList>
</comments>
</file>

<file path=xl/sharedStrings.xml><?xml version="1.0" encoding="utf-8"?>
<sst xmlns="http://schemas.openxmlformats.org/spreadsheetml/2006/main" count="546" uniqueCount="446">
  <si>
    <t>Dans les délais prévus</t>
  </si>
  <si>
    <t>En retard sur le programme</t>
  </si>
  <si>
    <t>Activités du plan de travail</t>
  </si>
  <si>
    <t>Description</t>
  </si>
  <si>
    <t xml:space="preserve">Contribution des partenaires (le cas échéant)
</t>
  </si>
  <si>
    <t>2024 Q1</t>
  </si>
  <si>
    <t>2024 Q2</t>
  </si>
  <si>
    <t>2024 Q3</t>
  </si>
  <si>
    <t>2024 Q4</t>
  </si>
  <si>
    <t xml:space="preserve">Etapes / Résultats
</t>
  </si>
  <si>
    <t xml:space="preserve">Si NOUVEAU, fournir une justification
</t>
  </si>
  <si>
    <t>Budget estimé ($)</t>
  </si>
  <si>
    <t>Estimation des recettes ($)</t>
  </si>
  <si>
    <t>Contribution du partenaire ($)</t>
  </si>
  <si>
    <t>Responsible</t>
  </si>
  <si>
    <t>Jan</t>
  </si>
  <si>
    <t>Feb</t>
  </si>
  <si>
    <t>Mar</t>
  </si>
  <si>
    <t>Avr</t>
  </si>
  <si>
    <t>Mai</t>
  </si>
  <si>
    <t>Jui</t>
  </si>
  <si>
    <t>Jul</t>
  </si>
  <si>
    <t>Aout</t>
  </si>
  <si>
    <t>Sep</t>
  </si>
  <si>
    <t>Oct</t>
  </si>
  <si>
    <t>Nov</t>
  </si>
  <si>
    <t>Dec</t>
  </si>
  <si>
    <t>: 01/01 - 12/31, 2024</t>
  </si>
  <si>
    <t>Action 1:Gouvernance et fonctionnement\Action du DLI</t>
  </si>
  <si>
    <t xml:space="preserve"> Sous-action 1a: Mise en place de l’administration du CERME et démarrage des activités\</t>
  </si>
  <si>
    <t>PRMP de l'UL ; Unité de coordination du CERME ;  Banque Mondiale.</t>
  </si>
  <si>
    <t>Selon la Banque Mondiale, il faut au niveau du Ministère de tutel, une structure agissant comme observatoire et veille de la gouvernance au CERME afin d'évaluer périodiquement le niveau d'exécution des activités du CERME.</t>
  </si>
  <si>
    <t>Contrôle de la gouvernance du Centre</t>
  </si>
  <si>
    <t>Amélioration de la qualité de la gouvernance au sein du CERME et Assurer l'efficacité de la gestion du centre.</t>
  </si>
  <si>
    <t>MESR ; Présidence UL ; Unité de coordination du CERME.</t>
  </si>
  <si>
    <t>Comité d’Audit a pour rôle d'approuver les rapports des missions d’Audits Interne et Externe diligentées au CERME.</t>
  </si>
  <si>
    <t>Aprouve les rapports de mission d'Audits Externes</t>
  </si>
  <si>
    <t>1 - PV de réunions ;                                               
2 - Directives d'administration ;                                    3 - Avis de convocation des réunions.</t>
  </si>
  <si>
    <t>Transparence des écritures comptables du CERME</t>
  </si>
  <si>
    <t>Présidence UL ; Unité de coordination du CERME.</t>
  </si>
  <si>
    <t>Renforcer la capacité du personnel technique et contractuel par des formations spécifiques de courte durée</t>
  </si>
  <si>
    <t>Appui technique</t>
  </si>
  <si>
    <t>1 - Provision pour la collation (pause café) ;                                                               2 - PV de réunion ;                                                
3 - Avis de convocation des réunions.</t>
  </si>
  <si>
    <t>Unité de coordination du CERME.</t>
  </si>
  <si>
    <t>Contrats et avenants du personnel. (Prevision du Contrat de ALI du SS-E&amp;Q, de 2 post-doc et de la diférnce entre le nouveau salaire et l'ancien du SGF et du SPM)</t>
  </si>
  <si>
    <t>Rendre efficace l'unité de coordination du centre.</t>
  </si>
  <si>
    <t>Publier des Avis à Manifestation d'Intérêt (AMI), des Appels d'Offres (AO), des Appels à Candidature pour les formations  dans le quotidien national et autres.</t>
  </si>
  <si>
    <t>AMI, AO, Appel à candidatures publiés</t>
  </si>
  <si>
    <t>Unité de coordination du CERME; PRMP-UL</t>
  </si>
  <si>
    <t>Améliorer la  visibilité du CERME à travers le site.</t>
  </si>
  <si>
    <t>Site web du CERME dynamique, animé et très visible.</t>
  </si>
  <si>
    <t>Rendre plus accessible le site web du CERME.</t>
  </si>
  <si>
    <t>Promouvoir le CERME au Togo et dans la sous région.</t>
  </si>
  <si>
    <t>Renforcer le parc informatique et bureautique du CERME.</t>
  </si>
  <si>
    <t>1 - Contrats ;                                                    
2 - Inventaire physique des biens.</t>
  </si>
  <si>
    <t>Entretenir périodiquement  le parc matériel informatique et bureautique du CERME.</t>
  </si>
  <si>
    <t>Rapport de maintenance périodique.</t>
  </si>
  <si>
    <t>Assurer la longévité des équipements informatiques.</t>
  </si>
  <si>
    <t>Faciliter  le déplacement administratif au personnel administratif et technique du centre.</t>
  </si>
  <si>
    <t>Registre ou carnet  de bord du véhicule.</t>
  </si>
  <si>
    <t>Bon de commande et bordereau de livraison.</t>
  </si>
  <si>
    <t>1 - Bon de commande ;
2 - Bordereau de livraison.</t>
  </si>
  <si>
    <t>Disposer de consommable de bureau et consommables informatiques</t>
  </si>
  <si>
    <t>1 - Bon de commande ;                                     
2 - Bordereau de livraison.</t>
  </si>
  <si>
    <t>Assurer l'entretien des bureaux,  des salles  de cours et de  laboratoires  réhabilités et équipés dans le cadre de CERME et la protection du personnel  et des étudiants</t>
  </si>
  <si>
    <t>1 - Bon de commande ;                                          
2 - Bordereau de livraison.</t>
  </si>
  <si>
    <t>Contrat d'assurance.</t>
  </si>
  <si>
    <t>Amenager les bureaux mis à la disposition du personnel et et les équiper en matériels mobiliers.
Faciliter les petites réparations de bureau</t>
  </si>
  <si>
    <t>1 - Devis
2 -  Factures
3 - Boredereau de livraison</t>
  </si>
  <si>
    <t>Assurer les autres dépenses de fonctionnement.</t>
  </si>
  <si>
    <t>Acquisition du logiciel par le CERSA et le Complémént des frais de la licence dédiée au  CERME.
(Frais de maintenance et d'assistance)</t>
  </si>
  <si>
    <t>Améliorer la gestion financière au CERME</t>
  </si>
  <si>
    <t>1 - Rapport d'audit interne trimestriel ;
2 - Rapport d'audit externe annuel.</t>
  </si>
  <si>
    <t xml:space="preserve">Transparence de la gestion financière au CERME par l'audit externe et l'audit interne,
</t>
  </si>
  <si>
    <t>Sous-Action 1c: Participation aux ateliers régionaux  de CEA Impact</t>
  </si>
  <si>
    <t>Participer aux ateliers des CEA de mise à jour, de leçons apprises, d’échange d’expériences et de création de réseaux</t>
  </si>
  <si>
    <t>Conseil et accueil</t>
  </si>
  <si>
    <t>Rapports des missions des ateliers</t>
  </si>
  <si>
    <t>Prendre part aux ateliers de CEA pour les  mises à jour, les leçons apprises, les échanges d’expériences et les créations de réseaux</t>
  </si>
  <si>
    <t>Prise en charge de la logistique des missions d'appui.</t>
  </si>
  <si>
    <t>Appui technique et conseil</t>
  </si>
  <si>
    <t>1. Aides mémoires  
2. Factures et preuves de payement des frais liés à la logistique</t>
  </si>
  <si>
    <t>Aider le Centre à améliorer sa performance</t>
  </si>
  <si>
    <t>Sous-Action 1d: Suivi-évaluation de performance des activités du Centre</t>
  </si>
  <si>
    <t>Action 2: Excellence dans l’enseignement et la formation\Action du DLI</t>
  </si>
  <si>
    <t>Sous-Action 2a: Evaluation et accompagnement des anciens masters</t>
  </si>
  <si>
    <t>Unité de cordination de CERME,                     CS-SE&amp;Q</t>
  </si>
  <si>
    <t/>
  </si>
  <si>
    <t>Supervision de stage</t>
  </si>
  <si>
    <t>Critères de l'accompagnement</t>
  </si>
  <si>
    <t>Préciser le mode d'accompagnement
(Elaborer un document de la politique d'accompagnement des etudiants en master de CERME)</t>
  </si>
  <si>
    <t>Sous-Action 2b: Formation des étudiants en Master</t>
  </si>
  <si>
    <t>Impliquer les partenaires pour  une formation de qualité</t>
  </si>
  <si>
    <t>Mission d'enseignement et appui à la recherche</t>
  </si>
  <si>
    <t>Au moins dix cours animés par  05 partenaires  régionaux et  05 partenaires internationaux</t>
  </si>
  <si>
    <t>Excellence de l'enseignement</t>
  </si>
  <si>
    <t>Unité  de coordination,  Partenaires, Chef Service Formation et Chef Service Recherche et développement.</t>
  </si>
  <si>
    <t>Mettre des étudiants de Masters dans de conditions d'études acceptables</t>
  </si>
  <si>
    <t xml:space="preserve">Allocations d'études, frais d'hébergement, frais d'inscription de 10 étudiants regionaux </t>
  </si>
  <si>
    <t>Soutien financier aux étudiants en Masters</t>
  </si>
  <si>
    <t>Unité  de coordination et Partenaires.</t>
  </si>
  <si>
    <t>Organiser et conduire les études de dossiers et sélections des candidats pour les études en Masters</t>
  </si>
  <si>
    <t>Rapports d’Etude de dossiers et notification des candidats  en Masters</t>
  </si>
  <si>
    <t>Sélectionner des étudiants pour le démérrage des enseignements dans ce parcours de Masters</t>
  </si>
  <si>
    <t>Sous-Action 2c: Formation des étudiants en Doctorat</t>
  </si>
  <si>
    <t>Organiser et conduire les études de dossiers et sélections des candidats pour les études en Doctorat.</t>
  </si>
  <si>
    <t>Rapports d’Etude de dossiers et notification des candidats en doctorat</t>
  </si>
  <si>
    <t>Sélectionner des étudiants pour le démérrage des enseignements dans ce parcours de Doctorat</t>
  </si>
  <si>
    <t>Mettre les doctorants dans de conditions d'étude acceptable.</t>
  </si>
  <si>
    <t>Attribuer des allocations de recherche aux étudiants</t>
  </si>
  <si>
    <t xml:space="preserve">Mettre à la disposition des doctorants du CERME des ordinateurs adéquats pour contribuer à faciliter leurs travaux de recherche </t>
  </si>
  <si>
    <t>1 - DAC;                                                                        2 - Contrats ;                                                                   3 - Bordereaux de livraison ;                                              4 - PV de réception ;                                                        5 - Factures et preuves des paiements</t>
  </si>
  <si>
    <t>Unité  de coordination</t>
  </si>
  <si>
    <t>Sous-Action 2d: Formation modulaire et cours professionnels</t>
  </si>
  <si>
    <t>Former les techniciens électriciens.</t>
  </si>
  <si>
    <t>Appui à l'identification des besoins de formation en électricité et selections des apprenants</t>
  </si>
  <si>
    <t>Mettre en place un programme de formation de courte durée en électricité validé</t>
  </si>
  <si>
    <t>Renforcer les capacités de techniciens électriciens</t>
  </si>
  <si>
    <t>Unité  de coordination,  Partenaires et Chef Service Formation.</t>
  </si>
  <si>
    <t>Former les professionnels du secteur de l’électricité.</t>
  </si>
  <si>
    <t>1 - PV des formations ;                                           
2 - Questionnaires de formation ;                             
3 - Attestations de formation ;                                 
4 - Manuel de formation.</t>
  </si>
  <si>
    <t>Renforcer les capacités d'au moins 125 professionnels dans le domaine de l'électricité.</t>
  </si>
  <si>
    <t>Former les professionnels à l’entreprenariat dans le secteur de l’électricité.</t>
  </si>
  <si>
    <t>1 - PV des formations ;                                          
2 - Questionnaires de formation ;                              
3 - Attestations de formation ;                                 
4 - Manuel de formation.</t>
  </si>
  <si>
    <t>Renforcer les capacités d'au moins 30 Diplomés universitaires</t>
  </si>
  <si>
    <t>Equiper l'équipe de prestation de service</t>
  </si>
  <si>
    <t>Bon de commande, factures et bordereau de livraison</t>
  </si>
  <si>
    <t>Sous-Action 2e: Matériels et fournitures didactiques pour la formation</t>
  </si>
  <si>
    <t>Mettre à la disposition des Enseignants, les fournitures et matériels indispensables pour le bon deroulement de la formation</t>
  </si>
  <si>
    <t>Bon de commande, factures et bordereau de livraison.</t>
  </si>
  <si>
    <t>Pour une formation perfomante, il est indispensable de mettre tous les moyens didactiques à disposition des enseignants du centre</t>
  </si>
  <si>
    <t>Sous-Action 2f: Suivi-contrôle semestriel des activités d’enseignement et de formation</t>
  </si>
  <si>
    <t>Evaluer régulièrement  les activités d’enseignement et de formation du CERME</t>
  </si>
  <si>
    <t>1 - Rapport ; 
2 -  PV.</t>
  </si>
  <si>
    <t>Programmation  des enseignements, Organisations des missions d'enseignments, Journée d'intégration etc.</t>
  </si>
  <si>
    <t>Unité de Coordination (DA-Chef service formation).</t>
  </si>
  <si>
    <t>Trouver des stages périodiques pour tous les étudiants.</t>
  </si>
  <si>
    <t>Prendre contact avec les structures susceptibles  d'acceuillir les étudiants du CERME pour leur  stage.</t>
  </si>
  <si>
    <t xml:space="preserve">Formaliser le fonctionnement du CCSI. </t>
  </si>
  <si>
    <t xml:space="preserve">PV des réunions  ou rapport d'activités                       </t>
  </si>
  <si>
    <t xml:space="preserve">Faire le bilan avec le CCS sur l'évolution de la formation et des travaux de recherche au CERME.  </t>
  </si>
  <si>
    <t>Financement des activités du CCS</t>
  </si>
  <si>
    <t xml:space="preserve">PV des réunions  ou rapport d'activités    </t>
  </si>
  <si>
    <t>Unité de coordination de CCS</t>
  </si>
  <si>
    <t>Rencontrer les pofessionnels en EnR. Poser les bases d'un début de collaboration avec ces profectionnels. Discuter des possibiltés de stage et de renforcement de capacité.</t>
  </si>
  <si>
    <t>Action 3: Excellence dans la recherche\Action du DLI</t>
  </si>
  <si>
    <t>Sous-Action 3a: Mise en œuvre des recherches</t>
  </si>
  <si>
    <t>Unité  de coordination,  Partenaires et Chef Service Recherche et Développement.</t>
  </si>
  <si>
    <t>Financer les participations aux  manifestations scientifiques</t>
  </si>
  <si>
    <t>Appui à la recherche</t>
  </si>
  <si>
    <t>Attestations de participation; Carte d'embarquement éventuel; ordre de mission</t>
  </si>
  <si>
    <t xml:space="preserve">Il faut communiquer les résultats de recherches qui sont en rapport avec les thématiques du Centre. </t>
  </si>
  <si>
    <t>Participer aux manifestations scientifiques  du réseau WACEENET des mises à jour, de leçons apprises, d’échange d’expériences et de création de réseaux</t>
  </si>
  <si>
    <t>Contribuer au réseautage</t>
  </si>
  <si>
    <t>Rapports de participation</t>
  </si>
  <si>
    <t>Participer aux manifestations scientifiques  du réseau WACEENET, faires  des mises à jour, de leçons apprises, d’échange d’expériences et de création de réseaux</t>
  </si>
  <si>
    <t>Acheter les équipements essentiels pour les équipes de recherche</t>
  </si>
  <si>
    <t>Satisfaire certain besoins urgent d'équipements de recherche scientifique</t>
  </si>
  <si>
    <t xml:space="preserve">Soutenir la recherche doctorale et post doctorale </t>
  </si>
  <si>
    <t>Nombres d’étudiants en thèse: 40 doctorants dont 32 anciens et 08 nouveaux</t>
  </si>
  <si>
    <t>Sélection des candidats à financer</t>
  </si>
  <si>
    <t>Organiser le Séminaire annuel de partage des résultats de la recherche</t>
  </si>
  <si>
    <t>Appui à la recherche, Transfert de connaissance</t>
  </si>
  <si>
    <t>Nombres de publications et potentiel de valorisation.</t>
  </si>
  <si>
    <t>Il est nécessaire de faire la diffusion et la vulgarisation des résultats des travaux de recherche</t>
  </si>
  <si>
    <t>Metrre à la disposition des enseignants-chercheurs des consommables pour les activités pédagogiques et de recherche</t>
  </si>
  <si>
    <t>Metrre à la disposition des enseignants-chercheurs d'un poste de travail électrochimique</t>
  </si>
  <si>
    <t>Sous-Action 3b: Animation de la recherche</t>
  </si>
  <si>
    <t>Monter des Réseaux  et partenariats internationaux de recherche créés</t>
  </si>
  <si>
    <t xml:space="preserve">1 - Reçus des frais d’organisation ;                         
2 - Liste des participants ;                                       
3 - Projets internationaux développés ;                     
4 -  Réseaux et partenariat internationaux crées. </t>
  </si>
  <si>
    <t>Il faut des actions visant au développement de nouveaux réseaux et partenariats de recherche</t>
  </si>
  <si>
    <t>Financer la mobilité internationale des chercheurs du Centre.</t>
  </si>
  <si>
    <t>1 - Titre de transport ;                                            
2 - Nombre de mobilité de chercheurs financés</t>
  </si>
  <si>
    <t>Il faut octroyer des bourses de mobilité aux enseignants chercheurs du Centre.</t>
  </si>
  <si>
    <t>Sous-Action 3d: Dissémination et communication de la recherche</t>
  </si>
  <si>
    <t>Aider à la publication scientifique des résultats de recherche du Centre.</t>
  </si>
  <si>
    <t>1 - Reçus de paiement des frais de 10 publications ;                                                 2 - Tirés à part des articles.</t>
  </si>
  <si>
    <t xml:space="preserve">Il faut Identifier les articles à soutenir qui sont en rapport avec les thématiques du Centre. </t>
  </si>
  <si>
    <t>Organiser un séminaire annuel de mise en commun des résultats des axes de recherche du Centre</t>
  </si>
  <si>
    <t>1 - Reçus des frais d’organisation ;                          
2 - Rapport du seminaire et directives.</t>
  </si>
  <si>
    <t>Il faut faire le bilan annuel sur les résultats de recherche au sein du centre.</t>
  </si>
  <si>
    <t>Large diffusion des publications du CERME à travers la presse en ligne</t>
  </si>
  <si>
    <t>1 - Factures et preuves de payement;
2 - Listes des publications</t>
  </si>
  <si>
    <t>Diffuser les resultats des publications scientifiques du CERME à travers le monde entier</t>
  </si>
  <si>
    <t xml:space="preserve">Sous-Action 3e: Renforcement des capacités des enseignants-chercheurs </t>
  </si>
  <si>
    <t>Equiper les enseignants en moyens numériques.</t>
  </si>
  <si>
    <t>Achat d'équipements numériques pour appuyer le renforcement de capacité des enseignanants  à la méthode innovante et expérientielle.</t>
  </si>
  <si>
    <t>Unité  de coordination, Partenaires.</t>
  </si>
  <si>
    <t>Sous-Action 3f : Suivi-contrôle semestriel des activités de recherche</t>
  </si>
  <si>
    <t>Mobiliser les compétences nécessaires pour les activités de recherche</t>
  </si>
  <si>
    <t xml:space="preserve">Productions scientifiques. </t>
  </si>
  <si>
    <t>Rendre  les activités de recherche performantes.</t>
  </si>
  <si>
    <t xml:space="preserve">Renforcer les capacités en matière de performance de la recherche au CERME </t>
  </si>
  <si>
    <t>Rapport d’audit interne de la performance de la recherche.</t>
  </si>
  <si>
    <t>Rendre  les activités de recherche performantes par le renforcement de capacité des auteurs.</t>
  </si>
  <si>
    <t>Action 4: Impact de développement\Action du DLI</t>
  </si>
  <si>
    <t>Organiser un atelier pour l'élaboration du plan de suivi-évaluation du Centre.</t>
  </si>
  <si>
    <t>1 - Document de politique suivi-évaluation du CEA validé ;                                                                                  2 - Document de plan de suivi-évaluation du CEA validé.</t>
  </si>
  <si>
    <t>Il est important que le Centre dispose de document de la politique de suivi-évaluation et du document du plan de suivi –évaluation.</t>
  </si>
  <si>
    <t>Unité  de coordination, Partenaires, Responsable suivi-Evaluation, Responsable qualité.</t>
  </si>
  <si>
    <t>Sous-Action 4b: Conception du SMQ de la mise en application  des acquis de la formation reçue au CERME par la majorité des professionnels et techniciens de la filière</t>
  </si>
  <si>
    <t>Identifier, formaliser les processus clés et rédaction des procédures et modes opératoires du SMQ.</t>
  </si>
  <si>
    <t xml:space="preserve">1 - Cartographie des processus validée ;                         2 - Description détaillée des processus validée ;                                                       </t>
  </si>
  <si>
    <t>Pour élaborer le SMQ il faut procéder d'abord  à la Cartographie des processus métier,  à la Description détaillée des processus et à la  Production du Manuel Qualité.</t>
  </si>
  <si>
    <t>Unité  de coordination, Partenaires,  Responsable qualité.</t>
  </si>
  <si>
    <t>Structurer la documentation et les enregistrements qualité, Editer la documentation qualité et Rédiger le manuel Qualité.</t>
  </si>
  <si>
    <t>1 - Procédures élaborées ;                                                2 -  Modes opératoires élaborés ;                                      3 - Plan type des documents du SMQ et trame des fiches et formulaires élaborés.</t>
  </si>
  <si>
    <t>La deuxième phase de mise en place du SMQ c'est la Mise en place des procédures, la Mise en place des modes opératoires, la Production du plan type des documents du SMQ et trame des fiches et formulaires.</t>
  </si>
  <si>
    <t>Unité  de coordination, Partenaires, Responsable qualité.</t>
  </si>
  <si>
    <t xml:space="preserve">Sous-Action 4c: Elaboration et validation des outils de valorisation et de vulgarisation des résultats de recherche du CERME </t>
  </si>
  <si>
    <t>Réunir semestriellement les chercheurs du centre dans les différentes thématique de rechehrche pour discuter sur les performances de recherche par thématique, échanger sur les difficultés liées aux activités de recherche et compiler des projets des différentes thématiques de recherche.</t>
  </si>
  <si>
    <t>1 - Rapports semestriels de recherche élaborés ;                                                     2 - Guide élaborée.</t>
  </si>
  <si>
    <t>Afin d'élaborer les Outils de valorisation et de vulgarisation des résultats de recherche du Centre il est nécessaire de procéder aux Réunions trimestrielles sur les performances de recherche par thématique, aux Réunions d’échanges sur les difficultés liées aux activités de recherche et à la Compilation des projets des différentes thématiques de recherche.</t>
  </si>
  <si>
    <t>Unité  de coordination.</t>
  </si>
  <si>
    <t>Etablir la liste de conférences et séminaires par thématique et Coordonner la participation du Centre aux conférences et séminaires/ateliers</t>
  </si>
  <si>
    <t>Liste des conférences, ateliers séminaires,  Résumés/proceedings/présentations élaborée</t>
  </si>
  <si>
    <t>Afin d'élaborer les Outils de valorisation et de vulgarisation des résultats de recherche du Centre il s'avère aussi nécessaire de procéder à l'Etablissement de la liste de conférences et séminaires par thématique et à la Coordination de la participation du Centre aux conférences et séminaires/ateliers.</t>
  </si>
  <si>
    <t>Financer la participation du Centre aux conférences et séminaires/ateliers</t>
  </si>
  <si>
    <t>1 - Articles publiés ;                                               
2 - Liste des conférences, ateliers séminaires élaborée ;                                                            
3 - Lettres d’invitation ;                                          
4 - Ordres de mission ;                                           
5 - Résumés/proceedings/présentations.</t>
  </si>
  <si>
    <t>Afin d'élaborer les Outils de valorisation et de vulgarisation des résultats de recherche du Centre il s'avère aussi nécessaire de faire participer les enseignants-chercheurs du Centre aux conférences et séminaires/ateliers nationaux et internationaux.</t>
  </si>
  <si>
    <t>Action 5: Infrastructures pédagogique et de recherche\Action du DLI</t>
  </si>
  <si>
    <t>Sous-Action 5a: Réhabilitation des salles de classe et des Laboratoires (Laboratoire d’électrotechnique du Département de Génie Electrique (GE) de l'ENSI et le laboratoire sur  l'Energie solaire du Département de Physique de la FDS)</t>
  </si>
  <si>
    <t>Réhabiliter des salles de classe et des laboratoires didactiques à la FDS. Le CERME ne dipose pas encore de son propre bâtiment pour ses salles de classe et de laboartoires. Pour l'instant le CERME est porté par  deux institutions mère dont l'une est la FDS d'où la nécéssité de rénover quelques infrastructures de la FDS.</t>
  </si>
  <si>
    <t>1 - Dossier d’appel d’offre ;                                    
2 -  Rapport de sélection d’entreprise ;                     
3 -  Devis estimatif de réhabilitation ;                       
4 -  Contrat de réalisation des travaux ;                    
5 -  Rapport de réception des travaux.</t>
  </si>
  <si>
    <t>Payement de deux garanties ( 5%)</t>
  </si>
  <si>
    <t>Unité de Coordination (SPM/SGF)</t>
  </si>
  <si>
    <t xml:space="preserve">Sécuriser les laboratoires et les équipements </t>
  </si>
  <si>
    <t>Sous-Action 5b: Acquisition et installation des équipements des salles de classe et des Laboratoires réhabilités (Laboratoire d’électrotechnique du Département de Génie Electrique (GE) de l'ENSI et le laboratoire sur  l'Energie solaire du Département de Physique de la FDS) affiliés au CERME</t>
  </si>
  <si>
    <t>Reéquiper les laboratoires des énergies renouvelables de la Faculté des Sciences (FDS). Le CERME ne dipose pas encore de son propre plateforme technique pour les Travaux Pratiques et de Recherche. Pour l'instant le CERME est porté par  deux institutions mère dont l'une est la FDS, d'où la nécéssité de rénover une partie le la plateforme technique du laboratoire des énergies renouvelables de la FDS.</t>
  </si>
  <si>
    <t>1 - Bon de commande ;                                           
2 - Dossier d’appel d’offre  ;                                   
3 - Bordereau de livraison ;                                     
4 - Rapport de réception.                                    
(Une partie de la platforme technique rénauvée au laboratoire de l'énergie solaire du département de Physique de la FDS).</t>
  </si>
  <si>
    <t>Payement de la  garantie (5%)</t>
  </si>
  <si>
    <t>Reéquiper les postes du laboratoire d’électrotechnique du Département de Génie Electrique de l'ENSI. Le CERME ne dipose pas encore de son propre plateforme technique pour les Travaux Pratiques et de Recherche. Pour l'instant le CERME est porté par  deux institutions mère dont l'une est l'ENSI d'où la nécéssité de rénover une partie le la plateforme technique du Département du Génie Electrique de l'ENSI.</t>
  </si>
  <si>
    <t>1 - Bon de commande ;                                          
2 - Dossier d’Appel d’Offre ;                                  
3 - Bordereau de livraison ;                                     
4 - Rapport de réception.                                   
(Une partie de la platforme technique rénauvée au laboratoires du département du Génie Electrique à l'ENSI).</t>
  </si>
  <si>
    <t xml:space="preserve"> Payement de la garantie (5%)</t>
  </si>
  <si>
    <t>Acquérir un nouveau coffret et faire les intallations des équipement de protection dans les règles de l'art,</t>
  </si>
  <si>
    <t xml:space="preserve"> Lancement d'Appel d’Offre, Dépouillement des offres, Sélection et signature de contrat</t>
  </si>
  <si>
    <t>Sous-Action 5c: Plans architecturaux de construction du bâtiment principal et des plateformes techniques et acquisition de matériel roulant du CERME</t>
  </si>
  <si>
    <t xml:space="preserve">Lancer le processus de réalisation des plans achitecturaux du bâtiment principal du CERME, les études techniques, les services et surveillance des travaux du batiment peincipal. Le CERME doit construire un bâtiment principal pour abirter ses bureaux de l'administration, ses salles de classe et ses laboratoire didactiques et de recherche. A cet effet, il est impératif de commencer ces activités de construction par l'obtention du dessin des plans achitecturaux.                                                                   </t>
  </si>
  <si>
    <t>1 - Document d’appel d’offre ;                                
2 - Rapport de sélection du Cabinet d’architecture ;                                             3 - Contrat de réalisation des plans ;                        
4 - Rapport de réalisation des plans ;                       
5 -  Réception des plans avec PV.</t>
  </si>
  <si>
    <t>Lancement d'Appel d’Offre, Dépouillement des offres, Sélection et signature de contrat pour la Commission d’un cabinet d’architecte pour l’élaboration des plans architecturaux du Centre.</t>
  </si>
  <si>
    <t xml:space="preserve">Mise en place d'une commision de contrôle composée des Ingenieurs, Techniciens de l'ENSI et un Ingenieur externe, personne ressource. Cette commision est chargée du suivi et contrôle des travaux. La certification  d'achevement sera executée par un Ingenieur independant  </t>
  </si>
  <si>
    <t>1. Rapports périodiques de niveau de réalisation ;             2. PV de réception provisoire des travaux ;                               3. Cerficat d'achevement des travaux,</t>
  </si>
  <si>
    <t>S'assurer que les travaux sont réalisés selon les regles de l'art (qualité des travaux)</t>
  </si>
  <si>
    <r>
      <t xml:space="preserve">Lancer le processus  d'approbation du Plan de Gestion Environnemental et Social (PGES) au CERME. Le CERME doit construire un bâtiment principal pour abirter ses bureaux de l'administration, ses salles de classe et ses laboratoire didactiques et de recherche. A cet effet, il est impératif que le CERME dispose d'un  Plan de Gestion Environnemental et Social (PGES).                                                                        </t>
    </r>
    <r>
      <rPr>
        <b/>
        <i/>
        <u/>
        <sz val="10"/>
        <color rgb="FF000000"/>
        <rFont val="Times New Roman"/>
        <family val="1"/>
      </rPr>
      <t/>
    </r>
  </si>
  <si>
    <t>1 - Document d’appel d’offre ;                                
2 - Rapport de sélection du Cabinet d’expertise environnementale ;                                                  
3 - Contrat de réalisation des études ;                      
4 - Rapport de réalisation des études ;                     
5 -  Réception des plans avec PV et Certificats d’approbation du Plan de Gestion Environnemental et Social (PGES).</t>
  </si>
  <si>
    <t>Validation des EIES,  fais relatifs  au certificat de conformité environnementale et sociale, certificat de sécurité, d'hygiène  et d'incendie</t>
  </si>
  <si>
    <t>Recrutement d'une entreprise BTP pour la réalisation des travaux de construction et leur demarrage et construction de la fondation du batiment principal</t>
  </si>
  <si>
    <t>1. Avis d'appel d'offres, PV d'attribution,
2. Rapport d'évaluation des offres,
3. PV d'attribution de marché,
4. ANO des corps de contrôle,
5. Contrat,
6. PV de remise du site et d'installation du chantier</t>
  </si>
  <si>
    <t>Il faut lancer le processus de recrutement de l'entreprise BTP puis proceder à la pose de 1ère pierre et la construction de la fondation du batiment principale du centre</t>
  </si>
  <si>
    <t>Reconduction du montant du contrat (Véhicule à receptionner suivi de paiement)</t>
  </si>
  <si>
    <t xml:space="preserve">PV de réception définitive          </t>
  </si>
  <si>
    <t>Acheter de lubrifiant, carburant, renouveler la police d'assurance, entretenir le véhicule</t>
  </si>
  <si>
    <t>TOTAL</t>
  </si>
  <si>
    <t>Activité 1 : Mise en place du personnel de l'équipe du Projet (Agent de Liaison Industrielle, Spécialiste  en passation de marché, spécialiste en communication)</t>
  </si>
  <si>
    <t xml:space="preserve">Afin de compléter l'équipe du CERME il s'avère nécessaire d'accélerer   le processus de recrutement d'un Agent de Liaison Industrielle (ALI); un  Spécialiste  en passation de marché; un spécialiste en communication; à la nomination du Comité ad'hoc qui conduira le processus des recrutements, Le dépouillement des dossiers est déjà fait. Cependant, l'entretien avec le candidat pour le poste de  SPM est déjà effectué ; Il reste actuellement l'entretien avec les  candiats présélectionnés pour les postes d'ALI et SCOM ;  et par la suite adviendra la  proclamation des résultats des recrutements. Après il faut procéder aux négociations et à la signature des contrats.                                           </t>
  </si>
  <si>
    <t xml:space="preserve">1 - Documents des appels à candidature disponibles ;                                                2 - Rapport de recrutement de l'ALI et du SPM et SCOM;                                                                              3 - Contrats de travail signés.                    </t>
  </si>
  <si>
    <t xml:space="preserve">  la BM a donné l'ANO pour le recrutement   d'un Agent de Liaison Industrielle (ALI), d'un SPM, et d'un SCOM. </t>
  </si>
  <si>
    <t>1 - Rapport de la réunion de CNP  ;                                               
2 - Directives d'administration ;                                     3 - Avis de convocation des réunions.</t>
  </si>
  <si>
    <t>Renforcer la capacité du personnel membres du CERME par des formations spécifiques  en  élaboration  et gestion de projet</t>
  </si>
  <si>
    <t xml:space="preserve">Assurer au personnel  membres du CERME  une bonne maîtrise d'élaboration et de gestion de Projets; du leadership et du management. </t>
  </si>
  <si>
    <t>1 - Fiche d'inscription à la formation ;                                                            2 - Frais de formation ; 
3 - Frais de prise en charge de sejour pour le personnel technique et contractuel en formation;                                                   4- Rapport de formation.</t>
  </si>
  <si>
    <t>1 - Fiche d'inscription à la formation ;                                                            2 - Frais de formation ; 
3 - Frais de prise en charge de sejour pour le personnel membres  du  CERME en formation ;                                                  4- Rapport de formation.</t>
  </si>
  <si>
    <t>Présidence UL ; Unités de coordination du CERME,BM</t>
  </si>
  <si>
    <t xml:space="preserve"> Présidence UL,Unités de coordination du CERME, BM</t>
  </si>
  <si>
    <t>Assurer au personnel technique  et contractuel du CERME et de l'UL, une bonne maîtrise  des procédures de Gestion de Projets, Suivi-Evaluation, Gestion Financière, Passation des Marchés pour une gestion efficace et efficiente.</t>
  </si>
  <si>
    <t xml:space="preserve">Faire les points périodiques de la feuille de route.  </t>
  </si>
  <si>
    <t>Assurer l'efficacité de la gestion du centre (au moins 4 réunions par mois)</t>
  </si>
  <si>
    <t>Transparence dans les procédures de passations  des marchés publics et de recrutements.</t>
  </si>
  <si>
    <t xml:space="preserve"> 1 - Contrat  de conception et d'édition des gadgets  de communication (flyers, dépliants, calendriers, etc.) ;                                                                            2 - Missions de voyage de communication dans les chancelleries des universités  et  nouer des partenariats avec les industries de la filière d'électricté.</t>
  </si>
  <si>
    <t>Faire connaître le centre et le rendre attractif par des missions de communication dans les chancelleries des universités de la sous-région et de  production de gadgets de communication.</t>
  </si>
  <si>
    <t xml:space="preserve">Réceptionner les matériels informatiques et burautiques et procéder au paiement </t>
  </si>
  <si>
    <t>° Frais de Maintenance, de Carburant, de Lubrifiant, d'Assurance, de Visite technique du véhicule
° Dotation en carburant du personnel technique et d'appui</t>
  </si>
  <si>
    <t>Doter le staff de CERME en carburant pour le déplacement</t>
  </si>
  <si>
    <t xml:space="preserve"> Crédit de communication.</t>
  </si>
  <si>
    <t>Faciliter la communication entre les membres de l'équipe technique et les partenaires.</t>
  </si>
  <si>
    <t>En vue de faciliter la mobilité du personnel des Centres d'Excéllence,  le Président de l'UL a sorti une note de décision pour les dotations en carburants et en communication aux membres de staff de chaque centre</t>
  </si>
  <si>
    <t>Faciliter les deplacements du staff de CERME</t>
  </si>
  <si>
    <t>Achat de ramettes, stylos, enveloppes, cartouches d'encre…</t>
  </si>
  <si>
    <t xml:space="preserve">Achat de détergent et autres produits d'entretien. </t>
  </si>
  <si>
    <t>Souscription de police assurance maladie au personnel contractuel au CERME.( SGF , SPM  SCOM et ALI) (Prévision de l'ensemble des primes)</t>
  </si>
  <si>
    <t>Les bureaux mis à disposition du CERME par CERSA exigent des travaux de cloisenement, les équipenments en meubles pour les Spécialistes et du personnel d'appui de CERME</t>
  </si>
  <si>
    <t>Assurer le personnel auprès d'une compagnie d'assurance.</t>
  </si>
  <si>
    <t>Assurer les Etudiants régionaux auprès d'une compagnie d'assurance.</t>
  </si>
  <si>
    <t>Souscription de police assurance maladie aux Etudiants régionaux au CERME. (Prévision de l'ensemble des primes)</t>
  </si>
  <si>
    <t>Assurer le Personnel d'appui Technique stagiaire auprès d'une compagnie d'assurance.</t>
  </si>
  <si>
    <t>Souscription de police assurance maladie au Personnel d'appui Technique stagiaire au CERME. (Prévision de l'ensemble des primes)</t>
  </si>
  <si>
    <t xml:space="preserve">1 - Relevés de Banque,                                                     2 - Devis
3 -  Factures
4 - Boredereau de livraison                          </t>
  </si>
  <si>
    <t xml:space="preserve">1- Contrat d'assurance                                                   2- Reçu de cotisation CNSS  de PAT stagiaires </t>
  </si>
  <si>
    <t>Logiciel Tom²pro multiprojets, multisites et multidonateurs opérationalisé</t>
  </si>
  <si>
    <t>Acquérir une licence du  logiciel Tom²pro doté de caractéristiques multiprojets, multidonateurs et multisites. 
(Assurer la maintenance et l'assistance du fournisseur du logiciel Tom²pro )</t>
  </si>
  <si>
    <t>1 - Allocations de subsistance;                                          2 - Frais d'hébergement ;                                                    3 - Frais d'inscription pour 7 doctorants etc.
4 - Frais de voyages (aller ou retour)</t>
  </si>
  <si>
    <t>Retenue  de garantie</t>
  </si>
  <si>
    <t xml:space="preserve">Retenue de garantie </t>
  </si>
  <si>
    <t>Appui technique et conseil (chefs service formation et recherche)</t>
  </si>
  <si>
    <t xml:space="preserve">Rapport de Mission de visite des entreprises du secteur de l'électricité au  Togo et Bénin </t>
  </si>
  <si>
    <t>Toucher du concret des préoccupations des entreprisses du secteur d'électricité</t>
  </si>
  <si>
    <t>PV des réunions d'échanges avec les acteurs des entreprises et les membres de CCS</t>
  </si>
  <si>
    <t xml:space="preserve">Rencontrer les  entreprises  pour la mise à jour des sujets de recherche et développement. </t>
  </si>
  <si>
    <t>Unité de coordination de CCS, chefs service recherche, projet et ALI</t>
  </si>
  <si>
    <t>Retenue de garantie</t>
  </si>
  <si>
    <t>Sous-Action 4a: Elaboration et approbation du plan cadre 2023/2024 de suivi-évaluation d’impacts par le Comité National du CERME</t>
  </si>
  <si>
    <t>1 - Bon de commande ;                                          
2 - Dossier d’Appel d’Offre ;                                  
3 - Bordereau de livraison ;                                     
4 - Rapport de réception.                                   
(Le coffret rénové au laboratoires du département du Génie Electrique à l'ENSI).</t>
  </si>
  <si>
    <t xml:space="preserve">Mise en œuvre du plan de gestion environnemental et sociales                                              Mise en œuvre du plan de gestion des risques                                                                            </t>
  </si>
  <si>
    <t>1- Rapport de suivi                                                                                   2- Mise en place des outils environnementaux et sociaux                   3- Mise en place d'un dispositif d'incendie sécurité, hygiène et santé</t>
  </si>
  <si>
    <t>Convention avec l'ANGE pour assurer le suivi</t>
  </si>
  <si>
    <t>Equipement de matériels numériques et multimédia et de livres électroniques</t>
  </si>
  <si>
    <t>1. Avis d'appel d'offres, PV d'attribution,
2. Rapport d'évaluation des offres,
3. PV d'attribution de marché,
4. ANO des corps de contrôle,
5. Contrat,
6. PV de réception définitive</t>
  </si>
  <si>
    <t>Equiper, ameubler et rendre fonctionnel les équipements du bâtiment du CERME</t>
  </si>
  <si>
    <t>1- Avis d'appel d'offres, PV d'attribution,
2-  Rapport d'évaluation des offres,
3- PV d'attribution de marché,
4- ANO des corps de contrôle,
5- Contrat,
6- PV de réception définitive</t>
  </si>
  <si>
    <t>Equiper la bibliothèque du CERME des livres physiques</t>
  </si>
  <si>
    <t>1- Avis d'appel d'offres, PV d'attribution,
2- Rapport d'évaluation des offres,
3- PV d'attribution de marché,
4- ANO des corps de contrôle,
5- Contrat,
6- PV de réception définitive</t>
  </si>
  <si>
    <t xml:space="preserve">Equiper et rendre fonctionnels les laboratoires pédagogique et de recherche du CERME </t>
  </si>
  <si>
    <t>Permettre le fonctionnement des installations électriques du CERME en cas de coupure du secteur</t>
  </si>
  <si>
    <t>Créer un bureau de l'innovation, de l'esprit d'entreprise et du transfert de technologie (BTT) au sein de l'université                             Elaborer une politique de propriété intellectuelle                  Opérationnaliser du BTT</t>
  </si>
  <si>
    <t>CEA, DRI, BTT, Présidence UL, MESR</t>
  </si>
  <si>
    <t>Unité de cordination du CERME, Responsable Gestion de Projet, CNF, Partenaire</t>
  </si>
  <si>
    <t>Unité de cordination du CERME, DA CERME, CNF</t>
  </si>
  <si>
    <t>Programmer la création du Laboratoire CERME LAB pour les installations d’essai
Elargir l'accès aux installations d’essai</t>
  </si>
  <si>
    <t>Unité de coordination du CERME, Responsable Liason Industrielle, DA CERME, Responsable Srevice Examen CERME</t>
  </si>
  <si>
    <t>Il faut accréditer les programmes de formations des deux  Masters accompagnés puis celui de l'Institution, car c'est CERME qui porte l'Accréditation de l'Université de Lomé (UL)</t>
  </si>
  <si>
    <t>Conseil  et appui technique du HCERES</t>
  </si>
  <si>
    <t>1 - Accréditation du Master METet du Master Professionnel Génie Electrique                                             2 - Accréditation de l'UL</t>
  </si>
  <si>
    <t>Organiser les visites des Experts pour les accréditations des Masters accompagnés et de l'UL</t>
  </si>
  <si>
    <t>Sous-Action 1b: Suivi-évaluation semestriel de performance financière</t>
  </si>
  <si>
    <t>N° ORDRE</t>
  </si>
  <si>
    <t>COMPOSANTES</t>
  </si>
  <si>
    <t>USD</t>
  </si>
  <si>
    <t>%</t>
  </si>
  <si>
    <t>F CFA</t>
  </si>
  <si>
    <t>CERME - RECAPITULATIF DU PROGRAMME DE TRAVAIL ET BUDGET ANNUEL  2024</t>
  </si>
  <si>
    <t>INFRASTRUCTURES PEDAGOGIQUES ET DE RECHERCHE/ACTION DU DLI</t>
  </si>
  <si>
    <t>IMPACT DE DEVELOPPEMENT/ACTION DU DLI</t>
  </si>
  <si>
    <t>EXCELLENCE DANS LA RECHERCHE/ACTION DU DLI</t>
  </si>
  <si>
    <t>EXCELLENCE DANS L'ENSEIGNEMENT ET LA FORMATION/ACTION DU DLI</t>
  </si>
  <si>
    <t>GOUVERNANCE ET FONCTIONNEMENT/ACTION DU DLI</t>
  </si>
  <si>
    <r>
      <rPr>
        <b/>
        <u/>
        <sz val="11"/>
        <rFont val="Arial Narrow"/>
        <family val="2"/>
      </rPr>
      <t>Activité 13</t>
    </r>
    <r>
      <rPr>
        <b/>
        <sz val="11"/>
        <rFont val="Arial Narrow"/>
        <family val="2"/>
      </rPr>
      <t xml:space="preserve"> :</t>
    </r>
    <r>
      <rPr>
        <sz val="11"/>
        <rFont val="Arial Narrow"/>
        <family val="2"/>
      </rPr>
      <t xml:space="preserve"> Fonctionnement du matériel roulant. </t>
    </r>
  </si>
  <si>
    <r>
      <rPr>
        <b/>
        <u/>
        <sz val="11"/>
        <rFont val="Arial Narrow"/>
        <family val="2"/>
      </rPr>
      <t>Activité 14</t>
    </r>
    <r>
      <rPr>
        <b/>
        <sz val="11"/>
        <rFont val="Arial Narrow"/>
        <family val="2"/>
      </rPr>
      <t xml:space="preserve"> :</t>
    </r>
    <r>
      <rPr>
        <sz val="11"/>
        <rFont val="Arial Narrow"/>
        <family val="2"/>
      </rPr>
      <t xml:space="preserve"> Deplacement du Staff de CERME
</t>
    </r>
  </si>
  <si>
    <r>
      <rPr>
        <b/>
        <u/>
        <sz val="11"/>
        <rFont val="Arial Narrow"/>
        <family val="2"/>
      </rPr>
      <t>Activité 17 :</t>
    </r>
    <r>
      <rPr>
        <b/>
        <sz val="11"/>
        <rFont val="Arial Narrow"/>
        <family val="2"/>
      </rPr>
      <t xml:space="preserve"> </t>
    </r>
    <r>
      <rPr>
        <sz val="11"/>
        <rFont val="Arial Narrow"/>
        <family val="2"/>
      </rPr>
      <t xml:space="preserve"> Matériel et produits d</t>
    </r>
    <r>
      <rPr>
        <b/>
        <sz val="11"/>
        <rFont val="Arial Narrow"/>
        <family val="2"/>
      </rPr>
      <t>'</t>
    </r>
    <r>
      <rPr>
        <sz val="11"/>
        <rFont val="Arial Narrow"/>
        <family val="2"/>
      </rPr>
      <t xml:space="preserve">Entretien des bureaux,  des salles  de cours et de  laboratoires  réhabilités et équipés dans le cadre de CERME  </t>
    </r>
  </si>
  <si>
    <r>
      <rPr>
        <b/>
        <u/>
        <sz val="11"/>
        <rFont val="Arial Narrow"/>
        <family val="2"/>
      </rPr>
      <t>Activité 1</t>
    </r>
    <r>
      <rPr>
        <b/>
        <sz val="11"/>
        <rFont val="Arial Narrow"/>
        <family val="2"/>
      </rPr>
      <t xml:space="preserve"> :</t>
    </r>
    <r>
      <rPr>
        <sz val="11"/>
        <rFont val="Arial Narrow"/>
        <family val="2"/>
      </rPr>
      <t xml:space="preserve"> Mise à jour du logiciel de gestion financière</t>
    </r>
  </si>
  <si>
    <r>
      <rPr>
        <b/>
        <u/>
        <sz val="11"/>
        <rFont val="Arial Narrow"/>
        <family val="2"/>
      </rPr>
      <t>Activité 1</t>
    </r>
    <r>
      <rPr>
        <b/>
        <sz val="11"/>
        <rFont val="Arial Narrow"/>
        <family val="2"/>
      </rPr>
      <t xml:space="preserve"> :</t>
    </r>
    <r>
      <rPr>
        <sz val="11"/>
        <rFont val="Arial Narrow"/>
        <family val="2"/>
      </rPr>
      <t xml:space="preserve"> Organisation des missions d'appui d'Experts</t>
    </r>
  </si>
  <si>
    <r>
      <rPr>
        <b/>
        <u/>
        <sz val="11"/>
        <rFont val="Arial Narrow"/>
        <family val="2"/>
      </rPr>
      <t>Activité 1</t>
    </r>
    <r>
      <rPr>
        <b/>
        <sz val="11"/>
        <rFont val="Arial Narrow"/>
        <family val="2"/>
      </rPr>
      <t xml:space="preserve"> : </t>
    </r>
    <r>
      <rPr>
        <sz val="11"/>
        <rFont val="Arial Narrow"/>
        <family val="2"/>
      </rPr>
      <t>Accréditation des Masters accompagnés et de l'Université de Lomé</t>
    </r>
  </si>
  <si>
    <r>
      <rPr>
        <b/>
        <u/>
        <sz val="11"/>
        <rFont val="Arial Narrow"/>
        <family val="2"/>
      </rPr>
      <t>Activité 2</t>
    </r>
    <r>
      <rPr>
        <b/>
        <sz val="11"/>
        <rFont val="Arial Narrow"/>
        <family val="2"/>
      </rPr>
      <t xml:space="preserve"> :</t>
    </r>
    <r>
      <rPr>
        <sz val="11"/>
        <rFont val="Arial Narrow"/>
        <family val="2"/>
      </rPr>
      <t xml:space="preserve"> Appuis financiers sous forme d’allocations d’études aux étudiants de Masters regionaux sélectionnés</t>
    </r>
  </si>
  <si>
    <r>
      <rPr>
        <b/>
        <u/>
        <sz val="11"/>
        <rFont val="Arial Narrow"/>
        <family val="2"/>
      </rPr>
      <t>Activité 3</t>
    </r>
    <r>
      <rPr>
        <b/>
        <sz val="11"/>
        <rFont val="Arial Narrow"/>
        <family val="2"/>
      </rPr>
      <t xml:space="preserve"> : </t>
    </r>
    <r>
      <rPr>
        <sz val="11"/>
        <rFont val="Arial Narrow"/>
        <family val="2"/>
      </rPr>
      <t xml:space="preserve">Atelier d’études de dossiers, d’entretien, de sélection et de notification des étudiants retenus
</t>
    </r>
  </si>
  <si>
    <r>
      <rPr>
        <b/>
        <u/>
        <sz val="11"/>
        <rFont val="Arial Narrow"/>
        <family val="2"/>
      </rPr>
      <t>Activité 1</t>
    </r>
    <r>
      <rPr>
        <b/>
        <sz val="11"/>
        <rFont val="Arial Narrow"/>
        <family val="2"/>
      </rPr>
      <t xml:space="preserve"> :</t>
    </r>
    <r>
      <rPr>
        <sz val="11"/>
        <rFont val="Arial Narrow"/>
        <family val="2"/>
      </rPr>
      <t xml:space="preserve"> Elaboration et validation de programmes de formation de courtes durées dans l'électricité.</t>
    </r>
  </si>
  <si>
    <r>
      <rPr>
        <b/>
        <u/>
        <sz val="11"/>
        <rFont val="Arial Narrow"/>
        <family val="2"/>
      </rPr>
      <t>Activité 4</t>
    </r>
    <r>
      <rPr>
        <b/>
        <sz val="11"/>
        <rFont val="Arial Narrow"/>
        <family val="2"/>
      </rPr>
      <t xml:space="preserve"> :</t>
    </r>
    <r>
      <rPr>
        <sz val="11"/>
        <rFont val="Arial Narrow"/>
        <family val="2"/>
      </rPr>
      <t xml:space="preserve"> Equipements et outils clés de base  pour booster la prestation de service</t>
    </r>
  </si>
  <si>
    <r>
      <rPr>
        <b/>
        <u/>
        <sz val="11"/>
        <rFont val="Arial Narrow"/>
        <family val="2"/>
      </rPr>
      <t>Activité 1</t>
    </r>
    <r>
      <rPr>
        <b/>
        <sz val="11"/>
        <rFont val="Arial Narrow"/>
        <family val="2"/>
      </rPr>
      <t xml:space="preserve"> : </t>
    </r>
    <r>
      <rPr>
        <sz val="11"/>
        <rFont val="Arial Narrow"/>
        <family val="2"/>
      </rPr>
      <t xml:space="preserve">Achat de fournitures, de consommables de bureau et  acquisition de matériels bureautiques et informatiques et autres mobiliers pour la formation des Etudiants 
</t>
    </r>
  </si>
  <si>
    <r>
      <rPr>
        <b/>
        <u/>
        <sz val="11"/>
        <rFont val="Arial Narrow"/>
        <family val="2"/>
      </rPr>
      <t>Activité 1</t>
    </r>
    <r>
      <rPr>
        <b/>
        <sz val="11"/>
        <rFont val="Arial Narrow"/>
        <family val="2"/>
      </rPr>
      <t xml:space="preserve"> :</t>
    </r>
    <r>
      <rPr>
        <sz val="11"/>
        <rFont val="Arial Narrow"/>
        <family val="2"/>
      </rPr>
      <t xml:space="preserve"> Coordination, suivi et contrôle des activités de formation et d’apprentissage.</t>
    </r>
  </si>
  <si>
    <r>
      <rPr>
        <b/>
        <u/>
        <sz val="11"/>
        <rFont val="Arial Narrow"/>
        <family val="2"/>
      </rPr>
      <t>Activité 2</t>
    </r>
    <r>
      <rPr>
        <b/>
        <sz val="11"/>
        <rFont val="Arial Narrow"/>
        <family val="2"/>
      </rPr>
      <t xml:space="preserve"> :</t>
    </r>
    <r>
      <rPr>
        <sz val="11"/>
        <rFont val="Arial Narrow"/>
        <family val="2"/>
      </rPr>
      <t xml:space="preserve"> Identification des structures ou entreprises du secteur de l'électricité pour les stages.</t>
    </r>
  </si>
  <si>
    <r>
      <rPr>
        <b/>
        <u/>
        <sz val="11"/>
        <rFont val="Arial Narrow"/>
        <family val="2"/>
      </rPr>
      <t>Activité 3</t>
    </r>
    <r>
      <rPr>
        <b/>
        <sz val="11"/>
        <rFont val="Arial Narrow"/>
        <family val="2"/>
      </rPr>
      <t xml:space="preserve"> :</t>
    </r>
    <r>
      <rPr>
        <sz val="11"/>
        <rFont val="Arial Narrow"/>
        <family val="2"/>
      </rPr>
      <t xml:space="preserve"> Oraganisation de rencontres avec les membres du Conseil Consultatif Scientifique International (CCSI).</t>
    </r>
  </si>
  <si>
    <r>
      <rPr>
        <b/>
        <u/>
        <sz val="11"/>
        <rFont val="Arial Narrow"/>
        <family val="2"/>
      </rPr>
      <t>Activité 4</t>
    </r>
    <r>
      <rPr>
        <b/>
        <sz val="11"/>
        <rFont val="Arial Narrow"/>
        <family val="2"/>
      </rPr>
      <t xml:space="preserve"> :</t>
    </r>
    <r>
      <rPr>
        <sz val="11"/>
        <rFont val="Arial Narrow"/>
        <family val="2"/>
      </rPr>
      <t xml:space="preserve"> Oraganisation de rencontres avec les membres du Conseil Consultatif Sectoriel (CCS) .</t>
    </r>
  </si>
  <si>
    <r>
      <rPr>
        <b/>
        <u/>
        <sz val="11"/>
        <rFont val="Arial Narrow"/>
        <family val="2"/>
      </rPr>
      <t>Activité 5</t>
    </r>
    <r>
      <rPr>
        <b/>
        <sz val="11"/>
        <rFont val="Arial Narrow"/>
        <family val="2"/>
      </rPr>
      <t xml:space="preserve"> </t>
    </r>
    <r>
      <rPr>
        <sz val="11"/>
        <rFont val="Arial Narrow"/>
        <family val="2"/>
      </rPr>
      <t>: Fonctionnement  du Conseil Consultatif Sectoriel (CCS)</t>
    </r>
  </si>
  <si>
    <r>
      <rPr>
        <b/>
        <u/>
        <sz val="11"/>
        <rFont val="Arial Narrow"/>
        <family val="2"/>
      </rPr>
      <t>Activité 1</t>
    </r>
    <r>
      <rPr>
        <sz val="11"/>
        <rFont val="Arial Narrow"/>
        <family val="2"/>
      </rPr>
      <t>: Financement des  manifestations scientifiques et vulgarisation des résultats de recherche du Centre.</t>
    </r>
  </si>
  <si>
    <r>
      <rPr>
        <b/>
        <u/>
        <sz val="11"/>
        <rFont val="Arial Narrow"/>
        <family val="2"/>
      </rPr>
      <t>Activité 1</t>
    </r>
    <r>
      <rPr>
        <b/>
        <sz val="11"/>
        <rFont val="Arial Narrow"/>
        <family val="2"/>
      </rPr>
      <t xml:space="preserve"> :  </t>
    </r>
    <r>
      <rPr>
        <sz val="11"/>
        <rFont val="Arial Narrow"/>
        <family val="2"/>
      </rPr>
      <t>Réseautage  pour</t>
    </r>
    <r>
      <rPr>
        <b/>
        <sz val="11"/>
        <rFont val="Arial Narrow"/>
        <family val="2"/>
      </rPr>
      <t xml:space="preserve"> </t>
    </r>
    <r>
      <rPr>
        <sz val="11"/>
        <rFont val="Arial Narrow"/>
        <family val="2"/>
      </rPr>
      <t xml:space="preserve"> des projets internationaux (Achat de titre de voyage et frais de séjour).</t>
    </r>
  </si>
  <si>
    <r>
      <rPr>
        <b/>
        <u/>
        <sz val="11"/>
        <rFont val="Arial Narrow"/>
        <family val="2"/>
      </rPr>
      <t>Activité 1</t>
    </r>
    <r>
      <rPr>
        <b/>
        <sz val="11"/>
        <rFont val="Arial Narrow"/>
        <family val="2"/>
      </rPr>
      <t xml:space="preserve"> :</t>
    </r>
    <r>
      <rPr>
        <sz val="11"/>
        <rFont val="Arial Narrow"/>
        <family val="2"/>
      </rPr>
      <t xml:space="preserve"> Soutien et coordination de la production  scientifique.</t>
    </r>
  </si>
  <si>
    <r>
      <rPr>
        <b/>
        <u/>
        <sz val="11"/>
        <rFont val="Arial Narrow"/>
        <family val="2"/>
      </rPr>
      <t>Activité 1</t>
    </r>
    <r>
      <rPr>
        <b/>
        <sz val="11"/>
        <rFont val="Arial Narrow"/>
        <family val="2"/>
      </rPr>
      <t xml:space="preserve"> :</t>
    </r>
    <r>
      <rPr>
        <sz val="11"/>
        <rFont val="Arial Narrow"/>
        <family val="2"/>
      </rPr>
      <t xml:space="preserve"> Réalisation des travaux de rénovation du laboratoire sur l'Energie solaire de la Faculté des Sciences (FDS).</t>
    </r>
  </si>
  <si>
    <r>
      <rPr>
        <b/>
        <u/>
        <sz val="11"/>
        <rFont val="Arial Narrow"/>
        <family val="2"/>
      </rPr>
      <t>Activité 2</t>
    </r>
    <r>
      <rPr>
        <b/>
        <sz val="11"/>
        <rFont val="Arial Narrow"/>
        <family val="2"/>
      </rPr>
      <t xml:space="preserve"> :</t>
    </r>
    <r>
      <rPr>
        <sz val="11"/>
        <rFont val="Arial Narrow"/>
        <family val="2"/>
      </rPr>
      <t xml:space="preserve"> Travaux de pose de grilles de protection pour les portes et fenêtres ainsi que des portillon pour les paillasses et de quelque amenagement pour le laboratoire sur l'Energie solaire de la Faculté des Sciences (FDS) et de grilles de protection prour le laboraoite d'électrotechnique et d'automatisme de l'ENSI (EPL).</t>
    </r>
  </si>
  <si>
    <r>
      <rPr>
        <b/>
        <u/>
        <sz val="11"/>
        <rFont val="Arial Narrow"/>
        <family val="2"/>
      </rPr>
      <t>Activité 1</t>
    </r>
    <r>
      <rPr>
        <b/>
        <sz val="11"/>
        <rFont val="Arial Narrow"/>
        <family val="2"/>
      </rPr>
      <t xml:space="preserve"> : </t>
    </r>
    <r>
      <rPr>
        <sz val="11"/>
        <rFont val="Arial Narrow"/>
        <family val="2"/>
      </rPr>
      <t>Reéquipement du Laboratoire sur L'Energie Solaire de la Faculté des Sciences (FDS).</t>
    </r>
  </si>
  <si>
    <r>
      <rPr>
        <b/>
        <u/>
        <sz val="11"/>
        <rFont val="Arial Narrow"/>
        <family val="2"/>
      </rPr>
      <t>Activité 2</t>
    </r>
    <r>
      <rPr>
        <b/>
        <sz val="11"/>
        <rFont val="Arial Narrow"/>
        <family val="2"/>
      </rPr>
      <t xml:space="preserve"> :</t>
    </r>
    <r>
      <rPr>
        <sz val="11"/>
        <rFont val="Arial Narrow"/>
        <family val="2"/>
      </rPr>
      <t xml:space="preserve"> Reéquipement des postes du laboratoire d’électrotechnique du Département de Génie Electrique (GE) de  l’Ecole Nationale Supérieure d'Ingénieurs (ENSI).</t>
    </r>
  </si>
  <si>
    <r>
      <rPr>
        <b/>
        <u/>
        <sz val="11"/>
        <rFont val="Arial Narrow"/>
        <family val="2"/>
      </rPr>
      <t>Activité 3</t>
    </r>
    <r>
      <rPr>
        <b/>
        <sz val="11"/>
        <rFont val="Arial Narrow"/>
        <family val="2"/>
      </rPr>
      <t xml:space="preserve"> :</t>
    </r>
    <r>
      <rPr>
        <sz val="11"/>
        <rFont val="Arial Narrow"/>
        <family val="2"/>
      </rPr>
      <t xml:space="preserve"> Installation d'un coffret électrique plus sécurisant dans le laboratoire d’électrotechnique du Département de Génie Electrique</t>
    </r>
  </si>
  <si>
    <r>
      <rPr>
        <b/>
        <u/>
        <sz val="11"/>
        <rFont val="Arial Narrow"/>
        <family val="2"/>
      </rPr>
      <t>Activité 7 :</t>
    </r>
    <r>
      <rPr>
        <sz val="11"/>
        <rFont val="Arial Narrow"/>
        <family val="2"/>
      </rPr>
      <t xml:space="preserve"> Acquisition de logiciels, des équipements numériques, de vidéoconférence et matériels informatiques ainsi que les accessoires pour la mise en place de salles de cours intelligentes et d'une librairie électronique au CERME</t>
    </r>
  </si>
  <si>
    <r>
      <rPr>
        <b/>
        <u/>
        <sz val="11"/>
        <rFont val="Arial Narrow"/>
        <family val="2"/>
      </rPr>
      <t xml:space="preserve">Activité 8 </t>
    </r>
    <r>
      <rPr>
        <b/>
        <sz val="11"/>
        <rFont val="Arial Narrow"/>
        <family val="2"/>
      </rPr>
      <t xml:space="preserve">: </t>
    </r>
    <r>
      <rPr>
        <sz val="11"/>
        <rFont val="Arial Narrow"/>
        <family val="2"/>
      </rPr>
      <t>Fourniture et installation des mobiliers d’études,  de bureaux et d'étagières pour livres, l'équipement et l'ameublement des bureaux, des salles de classes, de la salle de réunionn, de la  bibliothèque et autres (rideaux etc.) pour le bâtiment du CERME</t>
    </r>
  </si>
  <si>
    <r>
      <rPr>
        <b/>
        <u/>
        <sz val="11"/>
        <rFont val="Arial Narrow"/>
        <family val="2"/>
      </rPr>
      <t>Activité 9 :</t>
    </r>
    <r>
      <rPr>
        <b/>
        <sz val="11"/>
        <rFont val="Arial Narrow"/>
        <family val="2"/>
      </rPr>
      <t xml:space="preserve"> </t>
    </r>
    <r>
      <rPr>
        <sz val="11"/>
        <rFont val="Arial Narrow"/>
        <family val="2"/>
      </rPr>
      <t xml:space="preserve">Acquisition des livres physiques pour la bibliothèque du CERME </t>
    </r>
  </si>
  <si>
    <r>
      <t xml:space="preserve">Activité 12: </t>
    </r>
    <r>
      <rPr>
        <sz val="11"/>
        <rFont val="Arial Narrow"/>
        <family val="2"/>
      </rPr>
      <t>Contrôle et surveillance des travaux de construction du batiment principal et des plates formes techniques du CERME.</t>
    </r>
  </si>
  <si>
    <t>réhabilitation et équipement des salles de CPU</t>
  </si>
  <si>
    <t>préfinancer les activités</t>
  </si>
  <si>
    <t xml:space="preserve">Appuyer le centre pour l’excellence dans :                                                                                                                     - la recherche;                                                                                                                          - la formation;                                                                                             - l'impact                                                                                                                  </t>
  </si>
  <si>
    <t>Appui technique, Transfert de compétences</t>
  </si>
  <si>
    <t>1- Un plan de renforcement des capacités des chercheurs et un plan de développement de carrières associé décliné                                                                                                 2- Le cahier des charges d’un bureau de veille et de montage de projets pour la réponse aux appels à projets nationaux et internationaux disponible
3- Un catalogue de formation à destination des entreprises mise en formation disponible
4- Le cahier des charges pour la mise en place de plateforme de recherche et de formation répondant aux normes de l’excellence
5- Un réseau de partenariat avec des Institutions de dimension internationale dans le secteur de l’Energie conventionnelle et des énergies renouvelables est mis en place</t>
  </si>
  <si>
    <t>Frais bancaires, etc.</t>
  </si>
  <si>
    <r>
      <rPr>
        <b/>
        <u/>
        <sz val="11"/>
        <rFont val="Arial Narrow"/>
        <family val="2"/>
      </rPr>
      <t>Activité 3</t>
    </r>
    <r>
      <rPr>
        <b/>
        <sz val="11"/>
        <rFont val="Arial Narrow"/>
        <family val="2"/>
      </rPr>
      <t xml:space="preserve"> :</t>
    </r>
    <r>
      <rPr>
        <sz val="11"/>
        <rFont val="Arial Narrow"/>
        <family val="2"/>
      </rPr>
      <t xml:space="preserve"> Abonnement aux journaux de publications scientifiques dans le secteur de l'éléctricité</t>
    </r>
  </si>
  <si>
    <r>
      <rPr>
        <b/>
        <u/>
        <sz val="11"/>
        <rFont val="Arial Narrow"/>
        <family val="2"/>
      </rPr>
      <t>Activité 2</t>
    </r>
    <r>
      <rPr>
        <b/>
        <sz val="11"/>
        <rFont val="Arial Narrow"/>
        <family val="2"/>
      </rPr>
      <t xml:space="preserve"> :</t>
    </r>
    <r>
      <rPr>
        <sz val="11"/>
        <rFont val="Arial Narrow"/>
        <family val="2"/>
      </rPr>
      <t xml:space="preserve"> Formation de l’équipe du CERME à la rédaction de projets scientifiques.</t>
    </r>
  </si>
  <si>
    <r>
      <rPr>
        <b/>
        <u/>
        <sz val="11"/>
        <rFont val="Arial Narrow"/>
        <family val="2"/>
      </rPr>
      <t>Activité 5</t>
    </r>
    <r>
      <rPr>
        <b/>
        <sz val="11"/>
        <rFont val="Arial Narrow"/>
        <family val="2"/>
      </rPr>
      <t xml:space="preserve"> : </t>
    </r>
    <r>
      <rPr>
        <sz val="11"/>
        <rFont val="Arial Narrow"/>
        <family val="2"/>
      </rPr>
      <t>Fonctionnement  du véhicule station wagon 4x4 de CERME</t>
    </r>
  </si>
  <si>
    <r>
      <rPr>
        <b/>
        <u/>
        <sz val="11"/>
        <rFont val="Arial Narrow"/>
        <family val="2"/>
      </rPr>
      <t>Activité 10 :</t>
    </r>
    <r>
      <rPr>
        <sz val="11"/>
        <rFont val="Arial Narrow"/>
        <family val="2"/>
      </rPr>
      <t xml:space="preserve"> Fourniture et installation de matériels et équipements de laboratoires pour au profit  du CERME </t>
    </r>
  </si>
  <si>
    <r>
      <t xml:space="preserve">Activité 11 </t>
    </r>
    <r>
      <rPr>
        <b/>
        <sz val="11"/>
        <rFont val="Arial Narrow"/>
        <family val="2"/>
      </rPr>
      <t xml:space="preserve">: </t>
    </r>
    <r>
      <rPr>
        <sz val="11"/>
        <rFont val="Arial Narrow"/>
        <family val="2"/>
      </rPr>
      <t xml:space="preserve">Fourniture et installation d'un groupe électrogène de  110 kVA avec onduleur (2X5kVA) online double conversion pour le bâtiment du CERME
</t>
    </r>
    <r>
      <rPr>
        <b/>
        <u/>
        <sz val="11"/>
        <rFont val="Arial Narrow"/>
        <family val="2"/>
      </rPr>
      <t xml:space="preserve">
</t>
    </r>
  </si>
  <si>
    <t>TOTAL à reallouer  SUR LA GOUVERNANCE</t>
  </si>
  <si>
    <t>Activité 1:  Mise en place d'un fonds de financement de l'impulsion de la recherche pour assurer l'excellence en reformant les equipes  porteurs des thématiques de recherche du CEA</t>
  </si>
  <si>
    <t>Sous-Action 3c: Appui au  renforcement des equipes de recherche et  à la Promotion des chercheurs</t>
  </si>
  <si>
    <t>Unité de coordination, le Chargé de mission internatinal et les responsables d'equipes de recherche</t>
  </si>
  <si>
    <t>1. Les equipes de recherche ont décliné leur feuille de route.                                                       2. Le recrutement et l'encadrement des etudiants  par equipes réalisés.                    3. Les platformes de recherche installées          4. Les chercheurs participent à des colloques et conferences pour presenter les travaux de recherche                               5. chaque equipe publie une ou deux publications dans les revues  de haut niveaux (indexes et abstractés)</t>
  </si>
  <si>
    <t>Strucutrer la recherche vers l'excellence avec comme resultats des equipes sur les thématiques du centre installée avec une feuille de route à derouler. Cette feuille de route inclut les orientations de recherche fixées; le recrutement d'etudiants en master et thése. Deux plublications par equipe dans les revues à comité de lecture, indexes et absctractés. Les equipes de rechercher ont une partie de leur temps à consacrer pour  monter les plateformes de formation et de recherche de leur domaine</t>
  </si>
  <si>
    <t>²</t>
  </si>
  <si>
    <t>Activité 23 : Appui pour le préfinancement des activités institutionnelles (ILD7.5)</t>
  </si>
  <si>
    <r>
      <rPr>
        <b/>
        <u/>
        <sz val="11"/>
        <rFont val="Arial Narrow"/>
        <family val="2"/>
      </rPr>
      <t>Activité 11</t>
    </r>
    <r>
      <rPr>
        <b/>
        <sz val="11"/>
        <rFont val="Arial Narrow"/>
        <family val="2"/>
      </rPr>
      <t xml:space="preserve"> :</t>
    </r>
    <r>
      <rPr>
        <sz val="11"/>
        <rFont val="Arial Narrow"/>
        <family val="2"/>
      </rPr>
      <t xml:space="preserve"> Equipement de l'administration en matériel informatiques et l'installation d'une ligne filaire à la salle rénovée du LES
</t>
    </r>
  </si>
  <si>
    <r>
      <rPr>
        <b/>
        <u/>
        <sz val="11"/>
        <rFont val="Arial Narrow"/>
        <family val="2"/>
      </rPr>
      <t>Activité 6</t>
    </r>
    <r>
      <rPr>
        <b/>
        <sz val="11"/>
        <rFont val="Arial Narrow"/>
        <family val="2"/>
      </rPr>
      <t xml:space="preserve"> :</t>
    </r>
    <r>
      <rPr>
        <sz val="11"/>
        <rFont val="Arial Narrow"/>
        <family val="2"/>
      </rPr>
      <t xml:space="preserve"> Oraganisation d'une rencontre avec les professionnles dans le domaine des énergies renouvelables (EnR).</t>
    </r>
  </si>
  <si>
    <r>
      <rPr>
        <b/>
        <u/>
        <sz val="11"/>
        <rFont val="Arial Narrow"/>
        <family val="2"/>
      </rPr>
      <t>Activité 3</t>
    </r>
    <r>
      <rPr>
        <b/>
        <sz val="11"/>
        <rFont val="Arial Narrow"/>
        <family val="2"/>
      </rPr>
      <t xml:space="preserve"> </t>
    </r>
    <r>
      <rPr>
        <sz val="11"/>
        <rFont val="Arial Narrow"/>
        <family val="2"/>
      </rPr>
      <t>: Fetch- time (Activités de formalisation sur les sujets de recherche)</t>
    </r>
  </si>
  <si>
    <r>
      <rPr>
        <b/>
        <u/>
        <sz val="11"/>
        <rFont val="Arial Narrow"/>
        <family val="2"/>
      </rPr>
      <t>Activité 5</t>
    </r>
    <r>
      <rPr>
        <b/>
        <sz val="11"/>
        <rFont val="Arial Narrow"/>
        <family val="2"/>
      </rPr>
      <t xml:space="preserve"> :</t>
    </r>
    <r>
      <rPr>
        <sz val="11"/>
        <rFont val="Arial Narrow"/>
        <family val="2"/>
      </rPr>
      <t xml:space="preserve"> Equipements clés de base  pour booster la recherche et les publications scientifiques,Vingt (20) Modules Peltier TEC1-12706;Vingt (20) Modules Peltier TEC1-12715; Un (01) Data logger (acquisition de temperature) (01);Quatre (04) Dissipateurs thermiques (4);Cinq (05) tubes Pâte thermique en silicone HY510; Une (01) Batterie rechargeable ;Colle  ZHANLIDA 6000</t>
    </r>
  </si>
  <si>
    <r>
      <rPr>
        <b/>
        <u/>
        <sz val="11"/>
        <rFont val="Arial Narrow"/>
        <family val="2"/>
      </rPr>
      <t>Activité 6</t>
    </r>
    <r>
      <rPr>
        <b/>
        <sz val="11"/>
        <rFont val="Arial Narrow"/>
        <family val="2"/>
      </rPr>
      <t xml:space="preserve"> : </t>
    </r>
    <r>
      <rPr>
        <sz val="11"/>
        <rFont val="Arial Narrow"/>
        <family val="2"/>
      </rPr>
      <t xml:space="preserve">Financement des activités de recherche des doctorants.
</t>
    </r>
  </si>
  <si>
    <r>
      <rPr>
        <b/>
        <u/>
        <sz val="11"/>
        <rFont val="Arial Narrow"/>
        <family val="2"/>
      </rPr>
      <t>Activité 8</t>
    </r>
    <r>
      <rPr>
        <b/>
        <sz val="11"/>
        <rFont val="Arial Narrow"/>
        <family val="2"/>
      </rPr>
      <t xml:space="preserve"> :</t>
    </r>
    <r>
      <rPr>
        <sz val="11"/>
        <rFont val="Arial Narrow"/>
        <family val="2"/>
      </rPr>
      <t xml:space="preserve"> Achat de consommable pour des travaux de recherche scientifique et des travaux pratiques (TP) dans le cadre du CERME</t>
    </r>
  </si>
  <si>
    <r>
      <rPr>
        <b/>
        <u/>
        <sz val="11"/>
        <rFont val="Arial Narrow"/>
        <family val="2"/>
      </rPr>
      <t>Activité 9</t>
    </r>
    <r>
      <rPr>
        <b/>
        <sz val="11"/>
        <rFont val="Arial Narrow"/>
        <family val="2"/>
      </rPr>
      <t xml:space="preserve"> :</t>
    </r>
    <r>
      <rPr>
        <sz val="11"/>
        <rFont val="Arial Narrow"/>
        <family val="2"/>
      </rPr>
      <t xml:space="preserve"> Acquisition d'un poste de travail électrochimique potentiostat/galvanostst spectrocopie d'impédance électrochimique au profit de la recherche au CERME</t>
    </r>
  </si>
  <si>
    <t xml:space="preserve"> </t>
  </si>
  <si>
    <t>Plan de travail annuel (mois janvier-mois décembre, 2024)</t>
  </si>
  <si>
    <r>
      <t xml:space="preserve">Nom du centre </t>
    </r>
    <r>
      <rPr>
        <b/>
        <sz val="12"/>
        <rFont val="Arial Narrow"/>
        <family val="2"/>
      </rPr>
      <t>:Centre d'Excellence Régional pour la Maîtrise de l'Electricité (CERME)</t>
    </r>
  </si>
  <si>
    <r>
      <t>Institution</t>
    </r>
    <r>
      <rPr>
        <b/>
        <sz val="12"/>
        <rFont val="Arial Narrow"/>
        <family val="2"/>
      </rPr>
      <t>: Université de Lomé</t>
    </r>
  </si>
  <si>
    <r>
      <t xml:space="preserve">Pays: </t>
    </r>
    <r>
      <rPr>
        <b/>
        <sz val="12"/>
        <rFont val="Arial Narrow"/>
        <family val="2"/>
      </rPr>
      <t>TOGO</t>
    </r>
  </si>
  <si>
    <r>
      <t>Leader du centre</t>
    </r>
    <r>
      <rPr>
        <b/>
        <sz val="12"/>
        <rFont val="Arial Narrow"/>
        <family val="2"/>
      </rPr>
      <t>: Dr BOKOVI Yao</t>
    </r>
  </si>
  <si>
    <r>
      <rPr>
        <b/>
        <u/>
        <sz val="11"/>
        <rFont val="Arial Narrow"/>
        <family val="2"/>
      </rPr>
      <t>Activité 2</t>
    </r>
    <r>
      <rPr>
        <sz val="11"/>
        <rFont val="Arial Narrow"/>
        <family val="2"/>
      </rPr>
      <t xml:space="preserve"> </t>
    </r>
    <r>
      <rPr>
        <b/>
        <sz val="11"/>
        <rFont val="Arial Narrow"/>
        <family val="2"/>
      </rPr>
      <t>:</t>
    </r>
    <r>
      <rPr>
        <sz val="11"/>
        <rFont val="Arial Narrow"/>
        <family val="2"/>
      </rPr>
      <t xml:space="preserve"> Désignation, Installation et Réunions périodiques  du Comité National de Pilotage des Centres de l'UL dont le  CERME, conformément à un  arrêté.</t>
    </r>
  </si>
  <si>
    <r>
      <rPr>
        <b/>
        <u/>
        <sz val="11"/>
        <rFont val="Arial Narrow"/>
        <family val="2"/>
      </rPr>
      <t>Activité 3</t>
    </r>
    <r>
      <rPr>
        <sz val="11"/>
        <rFont val="Arial Narrow"/>
        <family val="2"/>
      </rPr>
      <t xml:space="preserve"> </t>
    </r>
    <r>
      <rPr>
        <b/>
        <sz val="11"/>
        <rFont val="Arial Narrow"/>
        <family val="2"/>
      </rPr>
      <t>:</t>
    </r>
    <r>
      <rPr>
        <sz val="11"/>
        <rFont val="Arial Narrow"/>
        <family val="2"/>
      </rPr>
      <t xml:space="preserve"> Séances du Comité d’Audit Interne du CERME conformémént à un arrêté.</t>
    </r>
  </si>
  <si>
    <r>
      <rPr>
        <b/>
        <u/>
        <sz val="11"/>
        <rFont val="Arial Narrow"/>
        <family val="2"/>
      </rPr>
      <t>Activité 4</t>
    </r>
    <r>
      <rPr>
        <sz val="11"/>
        <rFont val="Arial Narrow"/>
        <family val="2"/>
      </rPr>
      <t xml:space="preserve"> </t>
    </r>
    <r>
      <rPr>
        <b/>
        <sz val="11"/>
        <rFont val="Arial Narrow"/>
        <family val="2"/>
      </rPr>
      <t>:</t>
    </r>
    <r>
      <rPr>
        <sz val="11"/>
        <rFont val="Arial Narrow"/>
        <family val="2"/>
      </rPr>
      <t xml:space="preserve"> Renforcement de capacités du personnel technique et contractuel du CERME et de l'UL.</t>
    </r>
  </si>
  <si>
    <r>
      <rPr>
        <b/>
        <u/>
        <sz val="11"/>
        <rFont val="Arial Narrow"/>
        <family val="2"/>
      </rPr>
      <t>Activité 5 :</t>
    </r>
    <r>
      <rPr>
        <sz val="11"/>
        <rFont val="Arial Narrow"/>
        <family val="2"/>
      </rPr>
      <t xml:space="preserve"> Renforcement de capacités du personnel  membres du CERME.</t>
    </r>
  </si>
  <si>
    <r>
      <rPr>
        <b/>
        <u/>
        <sz val="11"/>
        <rFont val="Arial Narrow"/>
        <family val="2"/>
      </rPr>
      <t>Activité 6</t>
    </r>
    <r>
      <rPr>
        <sz val="11"/>
        <rFont val="Arial Narrow"/>
        <family val="2"/>
      </rPr>
      <t xml:space="preserve"> </t>
    </r>
    <r>
      <rPr>
        <b/>
        <sz val="11"/>
        <rFont val="Arial Narrow"/>
        <family val="2"/>
      </rPr>
      <t>:</t>
    </r>
    <r>
      <rPr>
        <sz val="11"/>
        <rFont val="Arial Narrow"/>
        <family val="2"/>
      </rPr>
      <t xml:space="preserve"> Réunions périodiques de l'Administration du  CERME.</t>
    </r>
  </si>
  <si>
    <r>
      <rPr>
        <b/>
        <u/>
        <sz val="11"/>
        <rFont val="Arial Narrow"/>
        <family val="2"/>
      </rPr>
      <t>Activité 7</t>
    </r>
    <r>
      <rPr>
        <b/>
        <sz val="11"/>
        <rFont val="Arial Narrow"/>
        <family val="2"/>
      </rPr>
      <t xml:space="preserve"> :</t>
    </r>
    <r>
      <rPr>
        <sz val="11"/>
        <rFont val="Arial Narrow"/>
        <family val="2"/>
      </rPr>
      <t xml:space="preserve"> Salaire du personnel du CERME.
</t>
    </r>
  </si>
  <si>
    <t>Rémunérer le personnel contractuel. (Prevision du salaire de ALI, SCOM,  SGF, SPM  et de 2 post-doc)</t>
  </si>
  <si>
    <r>
      <rPr>
        <b/>
        <u/>
        <sz val="11"/>
        <rFont val="Arial Narrow"/>
        <family val="2"/>
      </rPr>
      <t>Activité 8</t>
    </r>
    <r>
      <rPr>
        <b/>
        <sz val="11"/>
        <rFont val="Arial Narrow"/>
        <family val="2"/>
      </rPr>
      <t xml:space="preserve"> :</t>
    </r>
    <r>
      <rPr>
        <sz val="11"/>
        <rFont val="Arial Narrow"/>
        <family val="2"/>
      </rPr>
      <t xml:space="preserve"> Insertion et publication au CERME.</t>
    </r>
  </si>
  <si>
    <r>
      <rPr>
        <b/>
        <u/>
        <sz val="11"/>
        <rFont val="Arial Narrow"/>
        <family val="2"/>
      </rPr>
      <t>Activité 9</t>
    </r>
    <r>
      <rPr>
        <b/>
        <sz val="11"/>
        <rFont val="Arial Narrow"/>
        <family val="2"/>
      </rPr>
      <t xml:space="preserve"> :</t>
    </r>
    <r>
      <rPr>
        <sz val="11"/>
        <rFont val="Arial Narrow"/>
        <family val="2"/>
      </rPr>
      <t xml:space="preserve"> Dynamisation et animation du site Web pour le CERME.</t>
    </r>
  </si>
  <si>
    <r>
      <rPr>
        <b/>
        <u/>
        <sz val="11"/>
        <rFont val="Arial Narrow"/>
        <family val="2"/>
      </rPr>
      <t>Activité 10</t>
    </r>
    <r>
      <rPr>
        <b/>
        <sz val="11"/>
        <rFont val="Arial Narrow"/>
        <family val="2"/>
      </rPr>
      <t xml:space="preserve"> :</t>
    </r>
    <r>
      <rPr>
        <sz val="11"/>
        <rFont val="Arial Narrow"/>
        <family val="2"/>
      </rPr>
      <t xml:space="preserve"> Communication pour la promotion du CERME.</t>
    </r>
  </si>
  <si>
    <r>
      <rPr>
        <b/>
        <u/>
        <sz val="11"/>
        <rFont val="Arial Narrow"/>
        <family val="2"/>
      </rPr>
      <t>Activité 12</t>
    </r>
    <r>
      <rPr>
        <b/>
        <sz val="11"/>
        <rFont val="Arial Narrow"/>
        <family val="2"/>
      </rPr>
      <t xml:space="preserve"> :</t>
    </r>
    <r>
      <rPr>
        <sz val="11"/>
        <rFont val="Arial Narrow"/>
        <family val="2"/>
      </rPr>
      <t xml:space="preserve"> Maintenance des équipements informatiques et renouvellement anti-virus.</t>
    </r>
  </si>
  <si>
    <r>
      <rPr>
        <b/>
        <u/>
        <sz val="11"/>
        <rFont val="Arial Narrow"/>
        <family val="2"/>
      </rPr>
      <t>Activité 15</t>
    </r>
    <r>
      <rPr>
        <b/>
        <sz val="11"/>
        <rFont val="Arial Narrow"/>
        <family val="2"/>
      </rPr>
      <t xml:space="preserve"> :</t>
    </r>
    <r>
      <rPr>
        <sz val="11"/>
        <rFont val="Arial Narrow"/>
        <family val="2"/>
      </rPr>
      <t xml:space="preserve"> Frais de communication.
</t>
    </r>
  </si>
  <si>
    <r>
      <rPr>
        <b/>
        <u/>
        <sz val="11"/>
        <rFont val="Arial Narrow"/>
        <family val="2"/>
      </rPr>
      <t>Activité 16</t>
    </r>
    <r>
      <rPr>
        <b/>
        <sz val="11"/>
        <rFont val="Arial Narrow"/>
        <family val="2"/>
      </rPr>
      <t xml:space="preserve"> :</t>
    </r>
    <r>
      <rPr>
        <sz val="11"/>
        <rFont val="Arial Narrow"/>
        <family val="2"/>
      </rPr>
      <t xml:space="preserve"> Fourniture de bureau et consommables informatiques</t>
    </r>
  </si>
  <si>
    <r>
      <rPr>
        <b/>
        <u/>
        <sz val="11"/>
        <rFont val="Arial Narrow"/>
        <family val="2"/>
      </rPr>
      <t>Activité 18</t>
    </r>
    <r>
      <rPr>
        <b/>
        <sz val="11"/>
        <rFont val="Arial Narrow"/>
        <family val="2"/>
      </rPr>
      <t xml:space="preserve"> :</t>
    </r>
    <r>
      <rPr>
        <sz val="11"/>
        <rFont val="Arial Narrow"/>
        <family val="2"/>
      </rPr>
      <t xml:space="preserve"> Assurance du personnel.</t>
    </r>
  </si>
  <si>
    <r>
      <rPr>
        <b/>
        <u/>
        <sz val="11"/>
        <rFont val="Arial Narrow"/>
        <family val="2"/>
      </rPr>
      <t>Article 19</t>
    </r>
    <r>
      <rPr>
        <b/>
        <sz val="11"/>
        <rFont val="Arial Narrow"/>
        <family val="2"/>
      </rPr>
      <t xml:space="preserve"> :</t>
    </r>
    <r>
      <rPr>
        <sz val="11"/>
        <rFont val="Arial Narrow"/>
        <family val="2"/>
      </rPr>
      <t xml:space="preserve"> Amenagement et équipement de bureau du personnel et petites réparations</t>
    </r>
  </si>
  <si>
    <r>
      <rPr>
        <b/>
        <u/>
        <sz val="11"/>
        <rFont val="Arial Narrow"/>
        <family val="2"/>
      </rPr>
      <t>Activité 20</t>
    </r>
    <r>
      <rPr>
        <b/>
        <sz val="11"/>
        <rFont val="Arial Narrow"/>
        <family val="2"/>
      </rPr>
      <t xml:space="preserve"> :</t>
    </r>
    <r>
      <rPr>
        <sz val="11"/>
        <rFont val="Arial Narrow"/>
        <family val="2"/>
      </rPr>
      <t xml:space="preserve"> Autres frais de fonctionnement.</t>
    </r>
  </si>
  <si>
    <r>
      <rPr>
        <b/>
        <u/>
        <sz val="11"/>
        <rFont val="Arial Narrow"/>
        <family val="2"/>
      </rPr>
      <t>Activité 21</t>
    </r>
    <r>
      <rPr>
        <b/>
        <sz val="11"/>
        <rFont val="Arial Narrow"/>
        <family val="2"/>
      </rPr>
      <t xml:space="preserve"> :</t>
    </r>
    <r>
      <rPr>
        <sz val="11"/>
        <rFont val="Arial Narrow"/>
        <family val="2"/>
      </rPr>
      <t xml:space="preserve"> Assurance des Etudiants  régionaux.</t>
    </r>
  </si>
  <si>
    <r>
      <rPr>
        <b/>
        <u/>
        <sz val="11"/>
        <rFont val="Arial Narrow"/>
        <family val="2"/>
      </rPr>
      <t>Activité 22</t>
    </r>
    <r>
      <rPr>
        <b/>
        <sz val="11"/>
        <rFont val="Arial Narrow"/>
        <family val="2"/>
      </rPr>
      <t xml:space="preserve"> : </t>
    </r>
    <r>
      <rPr>
        <sz val="11"/>
        <rFont val="Arial Narrow"/>
        <family val="2"/>
      </rPr>
      <t>Assurance du Personnel d'appui Technique stagiaire.</t>
    </r>
  </si>
  <si>
    <r>
      <rPr>
        <b/>
        <u/>
        <sz val="11"/>
        <rFont val="Arial Narrow"/>
        <family val="2"/>
      </rPr>
      <t>Activité 2</t>
    </r>
    <r>
      <rPr>
        <b/>
        <sz val="11"/>
        <rFont val="Arial Narrow"/>
        <family val="2"/>
      </rPr>
      <t xml:space="preserve"> :</t>
    </r>
    <r>
      <rPr>
        <sz val="11"/>
        <rFont val="Arial Narrow"/>
        <family val="2"/>
      </rPr>
      <t xml:space="preserve"> Suivi-évaluation trimestriel et annuel de la gestion financière et de la passation des marchés.
</t>
    </r>
  </si>
  <si>
    <r>
      <rPr>
        <b/>
        <u/>
        <sz val="11"/>
        <rFont val="Arial Narrow"/>
        <family val="2"/>
      </rPr>
      <t>Activité 1</t>
    </r>
    <r>
      <rPr>
        <b/>
        <sz val="11"/>
        <rFont val="Arial Narrow"/>
        <family val="2"/>
      </rPr>
      <t xml:space="preserve"> :</t>
    </r>
    <r>
      <rPr>
        <sz val="11"/>
        <rFont val="Arial Narrow"/>
        <family val="2"/>
      </rPr>
      <t xml:space="preserve"> Achat de titre de voyage et frais de séjour aux ateliers CEA</t>
    </r>
  </si>
  <si>
    <r>
      <rPr>
        <b/>
        <u/>
        <sz val="11"/>
        <rFont val="Arial Narrow"/>
        <family val="2"/>
      </rPr>
      <t>Activité 2</t>
    </r>
    <r>
      <rPr>
        <b/>
        <sz val="11"/>
        <rFont val="Arial Narrow"/>
        <family val="2"/>
      </rPr>
      <t xml:space="preserve"> : </t>
    </r>
    <r>
      <rPr>
        <sz val="11"/>
        <rFont val="Arial Narrow"/>
        <family val="2"/>
      </rPr>
      <t xml:space="preserve">Accompagnement des masters sélectionnés
</t>
    </r>
  </si>
  <si>
    <r>
      <rPr>
        <b/>
        <u/>
        <sz val="11"/>
        <rFont val="Arial Narrow"/>
        <family val="2"/>
      </rPr>
      <t>Activité 1</t>
    </r>
    <r>
      <rPr>
        <b/>
        <sz val="11"/>
        <rFont val="Arial Narrow"/>
        <family val="2"/>
      </rPr>
      <t xml:space="preserve"> : </t>
    </r>
    <r>
      <rPr>
        <sz val="11"/>
        <rFont val="Arial Narrow"/>
        <family val="2"/>
      </rPr>
      <t>Appui des experts aux enseignements (Mission d'enseignement et de recherche)</t>
    </r>
  </si>
  <si>
    <r>
      <rPr>
        <b/>
        <u/>
        <sz val="11"/>
        <rFont val="Arial Narrow"/>
        <family val="2"/>
      </rPr>
      <t>Activité 1</t>
    </r>
    <r>
      <rPr>
        <b/>
        <sz val="11"/>
        <rFont val="Arial Narrow"/>
        <family val="2"/>
      </rPr>
      <t xml:space="preserve"> :</t>
    </r>
    <r>
      <rPr>
        <sz val="11"/>
        <rFont val="Arial Narrow"/>
        <family val="2"/>
      </rPr>
      <t xml:space="preserve"> Appels à candidature (National et international), Etude de dossiers, Sélection et publication de la liste des étudiants retenus.</t>
    </r>
  </si>
  <si>
    <r>
      <rPr>
        <b/>
        <u/>
        <sz val="11"/>
        <rFont val="Arial Narrow"/>
        <family val="2"/>
      </rPr>
      <t>Activité 3</t>
    </r>
    <r>
      <rPr>
        <b/>
        <sz val="11"/>
        <rFont val="Arial Narrow"/>
        <family val="2"/>
      </rPr>
      <t xml:space="preserve"> : </t>
    </r>
    <r>
      <rPr>
        <sz val="11"/>
        <rFont val="Arial Narrow"/>
        <family val="2"/>
      </rPr>
      <t>Acquisition d'ordinateurs portables pour les doctorants du CERME   ( il faut penser le doter pour appuyer les etudiants locaux)</t>
    </r>
  </si>
  <si>
    <r>
      <rPr>
        <b/>
        <u/>
        <sz val="11"/>
        <rFont val="Arial Narrow"/>
        <family val="2"/>
      </rPr>
      <t>Activité 2</t>
    </r>
    <r>
      <rPr>
        <b/>
        <sz val="11"/>
        <rFont val="Arial Narrow"/>
        <family val="2"/>
      </rPr>
      <t xml:space="preserve"> :</t>
    </r>
    <r>
      <rPr>
        <sz val="11"/>
        <rFont val="Arial Narrow"/>
        <family val="2"/>
      </rPr>
      <t xml:space="preserve"> Organisations des formations modulaires et de courtes durées pour les professionnels du secteur de l’électricité.</t>
    </r>
  </si>
  <si>
    <r>
      <rPr>
        <b/>
        <u/>
        <sz val="11"/>
        <rFont val="Arial Narrow"/>
        <family val="2"/>
      </rPr>
      <t>Activité 3</t>
    </r>
    <r>
      <rPr>
        <b/>
        <sz val="11"/>
        <rFont val="Arial Narrow"/>
        <family val="2"/>
      </rPr>
      <t xml:space="preserve"> :</t>
    </r>
    <r>
      <rPr>
        <sz val="11"/>
        <rFont val="Arial Narrow"/>
        <family val="2"/>
      </rPr>
      <t xml:space="preserve"> Formations modulaires à l’entreprenariat dans le secteur de l’électricité  à l’attention des jeunes diplômés universitaires.</t>
    </r>
  </si>
  <si>
    <r>
      <rPr>
        <b/>
        <strike/>
        <u/>
        <sz val="11"/>
        <rFont val="Arial Narrow"/>
        <family val="2"/>
      </rPr>
      <t>Activité 2</t>
    </r>
    <r>
      <rPr>
        <strike/>
        <sz val="11"/>
        <rFont val="Arial Narrow"/>
        <family val="2"/>
      </rPr>
      <t xml:space="preserve">: Financement de  l'organisation de la rencontre du réseau WACEENET </t>
    </r>
    <r>
      <rPr>
        <sz val="11"/>
        <rFont val="Arial Narrow"/>
        <family val="2"/>
      </rPr>
      <t>( Waceenet finance les actiivités du consortium organisés dans un centre tiers. Je fais parti des createurs du reseau WACEENET</t>
    </r>
  </si>
  <si>
    <r>
      <rPr>
        <b/>
        <u/>
        <sz val="11"/>
        <rFont val="Arial Narrow"/>
        <family val="2"/>
      </rPr>
      <t>Activité 4</t>
    </r>
    <r>
      <rPr>
        <b/>
        <sz val="11"/>
        <rFont val="Arial Narrow"/>
        <family val="2"/>
      </rPr>
      <t xml:space="preserve"> :</t>
    </r>
    <r>
      <rPr>
        <sz val="11"/>
        <rFont val="Arial Narrow"/>
        <family val="2"/>
      </rPr>
      <t xml:space="preserve"> Installation et allocations de subsistance pour les doctorants regionaux  (une partie du budget  realouer à la lgine Activité 3)</t>
    </r>
  </si>
  <si>
    <r>
      <rPr>
        <b/>
        <u/>
        <sz val="11"/>
        <rFont val="Arial Narrow"/>
        <family val="2"/>
      </rPr>
      <t>Activité 7</t>
    </r>
    <r>
      <rPr>
        <b/>
        <sz val="11"/>
        <rFont val="Arial Narrow"/>
        <family val="2"/>
      </rPr>
      <t xml:space="preserve"> :</t>
    </r>
    <r>
      <rPr>
        <sz val="11"/>
        <rFont val="Arial Narrow"/>
        <family val="2"/>
      </rPr>
      <t xml:space="preserve"> Séminaire annuel de partage des résultats de la recherche dans les 4 axes du CEA.</t>
    </r>
  </si>
  <si>
    <r>
      <rPr>
        <b/>
        <u/>
        <sz val="11"/>
        <rFont val="Arial Narrow"/>
        <family val="2"/>
      </rPr>
      <t xml:space="preserve">Activité 2 </t>
    </r>
    <r>
      <rPr>
        <b/>
        <sz val="11"/>
        <rFont val="Arial Narrow"/>
        <family val="2"/>
      </rPr>
      <t>:</t>
    </r>
    <r>
      <rPr>
        <sz val="11"/>
        <rFont val="Arial Narrow"/>
        <family val="2"/>
      </rPr>
      <t xml:space="preserve"> Appui à la mobilité internationale des chercheurs.</t>
    </r>
  </si>
  <si>
    <r>
      <rPr>
        <b/>
        <u/>
        <sz val="11"/>
        <rFont val="Arial Narrow"/>
        <family val="2"/>
      </rPr>
      <t>Activité 1</t>
    </r>
    <r>
      <rPr>
        <b/>
        <sz val="11"/>
        <rFont val="Arial Narrow"/>
        <family val="2"/>
      </rPr>
      <t xml:space="preserve"> :</t>
    </r>
    <r>
      <rPr>
        <sz val="11"/>
        <rFont val="Arial Narrow"/>
        <family val="2"/>
      </rPr>
      <t xml:space="preserve"> Appui à la publication.</t>
    </r>
  </si>
  <si>
    <r>
      <rPr>
        <b/>
        <u/>
        <sz val="11"/>
        <rFont val="Arial Narrow"/>
        <family val="2"/>
      </rPr>
      <t>Activité 2</t>
    </r>
    <r>
      <rPr>
        <b/>
        <sz val="11"/>
        <rFont val="Arial Narrow"/>
        <family val="2"/>
      </rPr>
      <t xml:space="preserve"> :</t>
    </r>
    <r>
      <rPr>
        <sz val="11"/>
        <rFont val="Arial Narrow"/>
        <family val="2"/>
      </rPr>
      <t xml:space="preserve"> Organisation de séminaires semestriels de mise en commun des résultats dans les axes de recherche du CEA.</t>
    </r>
  </si>
  <si>
    <r>
      <rPr>
        <b/>
        <u/>
        <sz val="11"/>
        <rFont val="Arial Narrow"/>
        <family val="2"/>
      </rPr>
      <t xml:space="preserve">Activité 1 </t>
    </r>
    <r>
      <rPr>
        <sz val="11"/>
        <rFont val="Arial Narrow"/>
        <family val="2"/>
      </rPr>
      <t>: Equipement en moyens numériques</t>
    </r>
  </si>
  <si>
    <r>
      <rPr>
        <b/>
        <u/>
        <sz val="11"/>
        <rFont val="Times New Roman"/>
        <family val="1"/>
      </rPr>
      <t>Activité 3 :</t>
    </r>
    <r>
      <rPr>
        <sz val="11"/>
        <rFont val="Times New Roman"/>
        <family val="1"/>
      </rPr>
      <t xml:space="preserve"> Accord cadre de collaboration avec un missionnaire international (Chargé de mission international) pour                                                                                    le renforcement des actions de l’équipe de projet du Centre en vue de l’atteinte de l’excellence dans la formation, la recherche et la valorisation des résultats de recherche vers le monde socio-économique. </t>
    </r>
  </si>
  <si>
    <r>
      <rPr>
        <b/>
        <u/>
        <sz val="11"/>
        <rFont val="Arial Narrow"/>
        <family val="2"/>
      </rPr>
      <t>Activité 1</t>
    </r>
    <r>
      <rPr>
        <b/>
        <sz val="11"/>
        <rFont val="Arial Narrow"/>
        <family val="2"/>
      </rPr>
      <t xml:space="preserve"> :</t>
    </r>
    <r>
      <rPr>
        <sz val="11"/>
        <rFont val="Arial Narrow"/>
        <family val="2"/>
      </rPr>
      <t xml:space="preserve"> Atelier de mise en place des outils permettant de réaliser la visibilité et la valorisation des résultats.</t>
    </r>
  </si>
  <si>
    <r>
      <rPr>
        <b/>
        <u/>
        <sz val="11"/>
        <rFont val="Arial Narrow"/>
        <family val="2"/>
      </rPr>
      <t>Activité 1</t>
    </r>
    <r>
      <rPr>
        <b/>
        <sz val="11"/>
        <rFont val="Arial Narrow"/>
        <family val="2"/>
      </rPr>
      <t xml:space="preserve"> :</t>
    </r>
    <r>
      <rPr>
        <sz val="11"/>
        <rFont val="Arial Narrow"/>
        <family val="2"/>
      </rPr>
      <t xml:space="preserve"> Identification et formalisation des processus métier, des sous-processus liés à la qualité  et Rédaction des procédures et modes opératoires.</t>
    </r>
  </si>
  <si>
    <r>
      <rPr>
        <b/>
        <strike/>
        <u/>
        <sz val="11"/>
        <rFont val="Arial Narrow"/>
        <family val="2"/>
      </rPr>
      <t>Activité 2</t>
    </r>
    <r>
      <rPr>
        <b/>
        <strike/>
        <sz val="11"/>
        <rFont val="Arial Narrow"/>
        <family val="2"/>
      </rPr>
      <t xml:space="preserve"> : </t>
    </r>
    <r>
      <rPr>
        <strike/>
        <sz val="11"/>
        <rFont val="Arial Narrow"/>
        <family val="2"/>
      </rPr>
      <t>Structuration et règles relatives à la documentation, aux enregistrements qualité, Edition de la documentation qualité et Rédaction du manuel Qualité.</t>
    </r>
  </si>
  <si>
    <r>
      <rPr>
        <b/>
        <u/>
        <sz val="11"/>
        <rFont val="Arial Narrow"/>
        <family val="2"/>
      </rPr>
      <t>Activité 1</t>
    </r>
    <r>
      <rPr>
        <b/>
        <sz val="11"/>
        <rFont val="Arial Narrow"/>
        <family val="2"/>
      </rPr>
      <t xml:space="preserve"> : </t>
    </r>
    <r>
      <rPr>
        <sz val="11"/>
        <rFont val="Arial Narrow"/>
        <family val="2"/>
      </rPr>
      <t>Réunions trimestrielles sur les performances de recherche par thématique et échanges sur les difficultés liées aux activités de recherche.</t>
    </r>
  </si>
  <si>
    <r>
      <rPr>
        <b/>
        <u/>
        <sz val="11"/>
        <rFont val="Arial Narrow"/>
        <family val="2"/>
      </rPr>
      <t xml:space="preserve">Activité 2 </t>
    </r>
    <r>
      <rPr>
        <b/>
        <sz val="11"/>
        <rFont val="Arial Narrow"/>
        <family val="2"/>
      </rPr>
      <t>:</t>
    </r>
    <r>
      <rPr>
        <sz val="11"/>
        <rFont val="Arial Narrow"/>
        <family val="2"/>
      </rPr>
      <t xml:space="preserve"> Elaboration de la feuille de route de participation du Centre aux conférences et séminaires/ateliers scientifiques.</t>
    </r>
  </si>
  <si>
    <r>
      <rPr>
        <b/>
        <u/>
        <sz val="11"/>
        <rFont val="Arial Narrow"/>
        <family val="2"/>
      </rPr>
      <t>Activité 3</t>
    </r>
    <r>
      <rPr>
        <b/>
        <sz val="11"/>
        <rFont val="Arial Narrow"/>
        <family val="2"/>
      </rPr>
      <t xml:space="preserve"> : </t>
    </r>
    <r>
      <rPr>
        <sz val="11"/>
        <rFont val="Arial Narrow"/>
        <family val="2"/>
      </rPr>
      <t>Frais de participation aux manifestations scientifiques (conférences et séminaires/ateliers scientifiques).</t>
    </r>
  </si>
  <si>
    <r>
      <rPr>
        <b/>
        <u/>
        <sz val="11"/>
        <rFont val="Arial Narrow"/>
        <family val="2"/>
      </rPr>
      <t>Activité 1</t>
    </r>
    <r>
      <rPr>
        <b/>
        <sz val="11"/>
        <rFont val="Arial Narrow"/>
        <family val="2"/>
      </rPr>
      <t xml:space="preserve"> :</t>
    </r>
    <r>
      <rPr>
        <sz val="11"/>
        <rFont val="Arial Narrow"/>
        <family val="2"/>
      </rPr>
      <t xml:space="preserve"> Selection d'un cabinet pour les études architecturales, techniques et le contrôle et la surveillance des travaux de construction du batiment principal et des plates formes techniques du CERME (Suivi et contrôle des travaux de construction) .</t>
    </r>
  </si>
  <si>
    <r>
      <rPr>
        <b/>
        <u/>
        <sz val="11"/>
        <rFont val="Arial Narrow"/>
        <family val="2"/>
      </rPr>
      <t>Activité 2</t>
    </r>
    <r>
      <rPr>
        <sz val="11"/>
        <rFont val="Arial Narrow"/>
        <family val="2"/>
      </rPr>
      <t>: Appui au service de contrôle et surveillance et de certification des travaux de renovation des salles de classes, de laboratoires didactiques au titre de l'ENSI et de la FDS</t>
    </r>
  </si>
  <si>
    <r>
      <rPr>
        <b/>
        <u/>
        <sz val="11"/>
        <rFont val="Arial Narrow"/>
        <family val="2"/>
      </rPr>
      <t>Activité 3</t>
    </r>
    <r>
      <rPr>
        <b/>
        <sz val="11"/>
        <rFont val="Arial Narrow"/>
        <family val="2"/>
      </rPr>
      <t xml:space="preserve"> :</t>
    </r>
    <r>
      <rPr>
        <sz val="11"/>
        <rFont val="Arial Narrow"/>
        <family val="2"/>
      </rPr>
      <t xml:space="preserve">  Etudes d'Impact Environnementale et Sociale  (EIES) simplifiées et des Plans de Gestion Environnemental et Social (PGES) au CERME.</t>
    </r>
  </si>
  <si>
    <r>
      <rPr>
        <b/>
        <u/>
        <sz val="11"/>
        <rFont val="Arial Narrow"/>
        <family val="2"/>
      </rPr>
      <t>Activité 4</t>
    </r>
    <r>
      <rPr>
        <b/>
        <sz val="11"/>
        <rFont val="Arial Narrow"/>
        <family val="2"/>
      </rPr>
      <t xml:space="preserve"> :</t>
    </r>
    <r>
      <rPr>
        <sz val="11"/>
        <rFont val="Arial Narrow"/>
        <family val="2"/>
      </rPr>
      <t>Travaux de construction du bâtiment principal et des plates formes techniques du CERME.</t>
    </r>
  </si>
  <si>
    <r>
      <rPr>
        <b/>
        <u/>
        <sz val="11"/>
        <rFont val="Arial Narrow"/>
        <family val="2"/>
      </rPr>
      <t>Activité 6 :</t>
    </r>
    <r>
      <rPr>
        <sz val="11"/>
        <rFont val="Arial Narrow"/>
        <family val="2"/>
      </rPr>
      <t xml:space="preserve"> Suivi de la mise en œuvre des actions environnementales et sociales pour les travaux de construction des bâtiments du CERME</t>
    </r>
  </si>
  <si>
    <r>
      <rPr>
        <b/>
        <u/>
        <sz val="11"/>
        <rFont val="Arial Narrow"/>
        <family val="2"/>
      </rPr>
      <t>Activité 13</t>
    </r>
    <r>
      <rPr>
        <b/>
        <sz val="11"/>
        <rFont val="Arial Narrow"/>
        <family val="2"/>
      </rPr>
      <t xml:space="preserve"> : </t>
    </r>
    <r>
      <rPr>
        <sz val="11"/>
        <rFont val="Arial Narrow"/>
        <family val="2"/>
      </rPr>
      <t>Établir un écosystème d'innovation/entrepreneuriat universitaire par le renforcement du Bureau de transfert de technologie (BTT).</t>
    </r>
  </si>
  <si>
    <r>
      <rPr>
        <b/>
        <u/>
        <sz val="11"/>
        <rFont val="Arial Narrow"/>
        <family val="2"/>
      </rPr>
      <t>Activité 14 :</t>
    </r>
    <r>
      <rPr>
        <sz val="11"/>
        <rFont val="Arial Narrow"/>
        <family val="2"/>
      </rPr>
      <t xml:space="preserve"> Un programme d’innovation et d’entrepreneuriat est développé et offert</t>
    </r>
  </si>
  <si>
    <t>Développer un programme/Modules d’innovation et d’entrepreneuriat  à offrir                                                                                                  Dérouler un programme d’innovation et d’entrepreneuriat (offert pour au moins 1 trimestre) pour les étudiants et les membres du corps professoral de chaque centre                                                            Mettre en place le système de subventions d'amorçage institutionnel interne du Centre pour soutenir le développement de l'innovation  (Accompagner les porteurs de projet et de produits)</t>
  </si>
  <si>
    <r>
      <rPr>
        <b/>
        <u/>
        <sz val="11"/>
        <rFont val="Arial Narrow"/>
        <family val="2"/>
      </rPr>
      <t>Activité 15 :</t>
    </r>
    <r>
      <rPr>
        <sz val="11"/>
        <rFont val="Arial Narrow"/>
        <family val="2"/>
      </rPr>
      <t xml:space="preserve"> Une Semaine de l’innovation initiée par le Centre sur le campus de l’Université est organisée et un système de prix pour un prix «Innovateur de l’année » est mis en place</t>
    </r>
  </si>
  <si>
    <t>Organiser une une semaine de l’innovation initiée par le centre sur le campus de l’Université de Lomé                                                              Mettre en place un système de prix pour «Innovateur de l’année »  (Accompagner les porteurs de meilleurs projet ou de produits)</t>
  </si>
  <si>
    <r>
      <rPr>
        <b/>
        <u/>
        <sz val="11"/>
        <rFont val="Arial Narrow"/>
        <family val="2"/>
      </rPr>
      <t>Activité 16 :</t>
    </r>
    <r>
      <rPr>
        <sz val="11"/>
        <rFont val="Arial Narrow"/>
        <family val="2"/>
      </rPr>
      <t xml:space="preserve"> Développer (ou étendre l'accès à l'existant) une installation d'essai disponible pour les entreprises régionales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</si>
</sst>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_(* #,##0_);_(* \(#,##0\);_(* &quot;-&quot;??_);_(@_)"/>
    <numFmt numFmtId="166" formatCode="_-* #,##0\ _€_-;\-* #,##0\ _€_-;_-* &quot;-&quot;??\ _€_-;_-@_-"/>
  </numFmts>
  <fonts count="31"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b/>
      <i/>
      <u/>
      <sz val="10"/>
      <color rgb="FF000000"/>
      <name val="Times New Roman"/>
      <family val="1"/>
    </font>
    <font>
      <b/>
      <sz val="11"/>
      <name val="Arial Narrow"/>
      <family val="2"/>
    </font>
    <font>
      <sz val="11"/>
      <name val="Arial Narrow"/>
      <family val="2"/>
    </font>
    <font>
      <b/>
      <sz val="14"/>
      <name val="Arial Narrow"/>
      <family val="2"/>
    </font>
    <font>
      <sz val="12"/>
      <name val="Arial Narrow"/>
      <family val="2"/>
    </font>
    <font>
      <sz val="14"/>
      <name val="Arial Narrow"/>
      <family val="2"/>
    </font>
    <font>
      <b/>
      <u/>
      <sz val="11"/>
      <name val="Arial Narrow"/>
      <family val="2"/>
    </font>
    <font>
      <b/>
      <i/>
      <sz val="11"/>
      <name val="Arial Narrow"/>
      <family val="2"/>
    </font>
    <font>
      <sz val="10"/>
      <name val="Arial Narrow"/>
      <family val="2"/>
    </font>
    <font>
      <sz val="11"/>
      <name val="Times New Roman"/>
      <family val="1"/>
    </font>
    <font>
      <strike/>
      <sz val="11"/>
      <name val="Times New Roman"/>
      <family val="1"/>
    </font>
    <font>
      <strike/>
      <sz val="11"/>
      <name val="Arial Narrow"/>
      <family val="2"/>
    </font>
    <font>
      <b/>
      <sz val="11"/>
      <color rgb="FFFF0000"/>
      <name val="Calibri"/>
      <family val="2"/>
      <scheme val="minor"/>
    </font>
    <font>
      <b/>
      <sz val="12"/>
      <name val="Arial Narrow"/>
      <family val="2"/>
    </font>
    <font>
      <sz val="12"/>
      <name val="Times New Roman"/>
      <family val="1"/>
    </font>
    <font>
      <b/>
      <i/>
      <sz val="12"/>
      <name val="Arial Narrow"/>
      <family val="2"/>
    </font>
    <font>
      <b/>
      <sz val="18"/>
      <name val="Arial Narrow"/>
      <family val="2"/>
    </font>
    <font>
      <b/>
      <sz val="24"/>
      <name val="Arial Narrow"/>
      <family val="2"/>
    </font>
    <font>
      <b/>
      <sz val="11"/>
      <name val="Calibri"/>
      <family val="2"/>
      <scheme val="minor"/>
    </font>
    <font>
      <b/>
      <i/>
      <sz val="14"/>
      <name val="Arial Narrow"/>
      <family val="2"/>
    </font>
    <font>
      <sz val="14"/>
      <name val="Calibri"/>
      <family val="2"/>
      <scheme val="minor"/>
    </font>
    <font>
      <b/>
      <strike/>
      <u/>
      <sz val="11"/>
      <name val="Arial Narrow"/>
      <family val="2"/>
    </font>
    <font>
      <b/>
      <u/>
      <sz val="11"/>
      <name val="Times New Roman"/>
      <family val="1"/>
    </font>
    <font>
      <strike/>
      <sz val="11"/>
      <name val="Calibri"/>
      <family val="2"/>
      <scheme val="minor"/>
    </font>
    <font>
      <i/>
      <sz val="11"/>
      <name val="Calibri"/>
      <family val="2"/>
      <scheme val="minor"/>
    </font>
    <font>
      <b/>
      <strike/>
      <sz val="11"/>
      <name val="Arial Narrow"/>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41"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cellStyleXfs>
  <cellXfs count="236">
    <xf numFmtId="0" fontId="0" fillId="0" borderId="0" xfId="0"/>
    <xf numFmtId="165" fontId="8" fillId="3" borderId="18" xfId="0" applyNumberFormat="1" applyFont="1" applyFill="1" applyBorder="1" applyAlignment="1">
      <alignment vertical="center"/>
    </xf>
    <xf numFmtId="165" fontId="8" fillId="3" borderId="18" xfId="0" applyNumberFormat="1" applyFont="1" applyFill="1" applyBorder="1" applyAlignment="1">
      <alignment horizontal="right" vertical="center"/>
    </xf>
    <xf numFmtId="0" fontId="10" fillId="0" borderId="0" xfId="0" applyFont="1"/>
    <xf numFmtId="0" fontId="10" fillId="0" borderId="0" xfId="0" applyFont="1" applyAlignment="1">
      <alignment wrapText="1"/>
    </xf>
    <xf numFmtId="0" fontId="8" fillId="4" borderId="16" xfId="0" applyFont="1" applyFill="1" applyBorder="1" applyAlignment="1">
      <alignment horizontal="center" vertical="center" wrapText="1"/>
    </xf>
    <xf numFmtId="0" fontId="8" fillId="4" borderId="16" xfId="0" applyFont="1" applyFill="1" applyBorder="1" applyAlignment="1">
      <alignment horizontal="center" vertical="center"/>
    </xf>
    <xf numFmtId="0" fontId="10" fillId="0" borderId="17" xfId="0" applyFont="1" applyBorder="1" applyAlignment="1">
      <alignment horizontal="center" vertical="center"/>
    </xf>
    <xf numFmtId="0" fontId="10" fillId="0" borderId="1" xfId="0" applyFont="1" applyBorder="1" applyAlignment="1">
      <alignment vertical="center" wrapText="1"/>
    </xf>
    <xf numFmtId="165" fontId="10" fillId="0" borderId="1" xfId="2" applyNumberFormat="1" applyFont="1" applyBorder="1" applyAlignment="1">
      <alignment vertical="center"/>
    </xf>
    <xf numFmtId="165" fontId="10" fillId="0" borderId="1" xfId="2" applyNumberFormat="1" applyFont="1" applyBorder="1" applyAlignment="1">
      <alignment horizontal="right" vertical="center"/>
    </xf>
    <xf numFmtId="0" fontId="10" fillId="2" borderId="0" xfId="0" applyFont="1" applyFill="1" applyAlignment="1">
      <alignment horizontal="left" vertical="center" wrapText="1"/>
    </xf>
    <xf numFmtId="0" fontId="8" fillId="4" borderId="15" xfId="0" applyFont="1" applyFill="1" applyBorder="1" applyAlignment="1">
      <alignment horizontal="center" vertical="center" wrapText="1"/>
    </xf>
    <xf numFmtId="41" fontId="7" fillId="0" borderId="1" xfId="1" applyFont="1" applyFill="1" applyBorder="1" applyAlignment="1">
      <alignment vertical="center"/>
    </xf>
    <xf numFmtId="41" fontId="7" fillId="0" borderId="1" xfId="1" applyFont="1" applyFill="1" applyBorder="1" applyAlignment="1">
      <alignment horizontal="right" vertical="center"/>
    </xf>
    <xf numFmtId="41" fontId="7" fillId="0" borderId="1" xfId="1" applyFont="1" applyFill="1" applyBorder="1" applyAlignment="1">
      <alignment vertical="center" wrapText="1"/>
    </xf>
    <xf numFmtId="41" fontId="7" fillId="0" borderId="9" xfId="1" applyFont="1" applyFill="1" applyBorder="1" applyAlignment="1">
      <alignment vertical="center"/>
    </xf>
    <xf numFmtId="41" fontId="7" fillId="0" borderId="13" xfId="1" applyFont="1" applyFill="1" applyBorder="1" applyAlignment="1">
      <alignment vertical="center"/>
    </xf>
    <xf numFmtId="164" fontId="0" fillId="0" borderId="0" xfId="2" applyNumberFormat="1" applyFont="1"/>
    <xf numFmtId="164" fontId="7" fillId="0" borderId="1" xfId="2" applyNumberFormat="1" applyFont="1" applyFill="1" applyBorder="1" applyAlignment="1">
      <alignment horizontal="left" vertical="center" wrapText="1"/>
    </xf>
    <xf numFmtId="164" fontId="7" fillId="0" borderId="1" xfId="2" applyNumberFormat="1" applyFont="1" applyFill="1" applyBorder="1" applyAlignment="1">
      <alignment horizontal="center" vertical="center"/>
    </xf>
    <xf numFmtId="164" fontId="14" fillId="0" borderId="13" xfId="2" applyNumberFormat="1" applyFont="1" applyFill="1" applyBorder="1" applyAlignment="1">
      <alignment horizontal="left" vertical="top" wrapText="1"/>
    </xf>
    <xf numFmtId="164" fontId="7" fillId="0" borderId="1" xfId="2" applyNumberFormat="1" applyFont="1" applyFill="1" applyBorder="1" applyAlignment="1">
      <alignment vertical="center" wrapText="1"/>
    </xf>
    <xf numFmtId="164" fontId="7" fillId="0" borderId="0" xfId="2" applyNumberFormat="1" applyFont="1" applyFill="1" applyAlignment="1">
      <alignment vertical="center"/>
    </xf>
    <xf numFmtId="164" fontId="7" fillId="0" borderId="1" xfId="2" applyNumberFormat="1" applyFont="1" applyFill="1" applyBorder="1" applyAlignment="1">
      <alignment horizontal="left" vertical="top" wrapText="1"/>
    </xf>
    <xf numFmtId="41" fontId="7" fillId="0" borderId="12" xfId="1" applyFont="1" applyFill="1" applyBorder="1" applyAlignment="1">
      <alignment horizontal="right" vertical="center"/>
    </xf>
    <xf numFmtId="165" fontId="0" fillId="0" borderId="0" xfId="0" applyNumberFormat="1"/>
    <xf numFmtId="166" fontId="0" fillId="0" borderId="0" xfId="0" applyNumberFormat="1"/>
    <xf numFmtId="164" fontId="0" fillId="0" borderId="0" xfId="0" applyNumberFormat="1"/>
    <xf numFmtId="0" fontId="17" fillId="0" borderId="0" xfId="0" applyFont="1"/>
    <xf numFmtId="164" fontId="0" fillId="0" borderId="0" xfId="2" applyNumberFormat="1" applyFont="1" applyFill="1"/>
    <xf numFmtId="43" fontId="0" fillId="0" borderId="0" xfId="2" applyFont="1" applyFill="1" applyAlignment="1">
      <alignment horizontal="right"/>
    </xf>
    <xf numFmtId="0" fontId="8" fillId="0" borderId="0" xfId="0" applyFont="1" applyAlignment="1">
      <alignment horizontal="center" vertical="center"/>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0" fillId="0" borderId="0" xfId="0" applyAlignment="1">
      <alignment horizontal="center"/>
    </xf>
    <xf numFmtId="9" fontId="10" fillId="0" borderId="1" xfId="3" applyFont="1" applyBorder="1" applyAlignment="1">
      <alignment horizontal="center" vertical="center"/>
    </xf>
    <xf numFmtId="0" fontId="8" fillId="4" borderId="21" xfId="0" applyFont="1" applyFill="1" applyBorder="1" applyAlignment="1">
      <alignment horizontal="center" vertical="center"/>
    </xf>
    <xf numFmtId="9" fontId="8" fillId="3" borderId="18" xfId="3" applyFont="1" applyFill="1" applyBorder="1" applyAlignment="1">
      <alignment horizontal="center" vertical="center"/>
    </xf>
    <xf numFmtId="164" fontId="9" fillId="0" borderId="1" xfId="2" applyNumberFormat="1" applyFont="1" applyFill="1" applyBorder="1" applyAlignment="1">
      <alignment vertical="center"/>
    </xf>
    <xf numFmtId="164" fontId="7" fillId="0" borderId="12" xfId="2" applyNumberFormat="1" applyFont="1" applyFill="1" applyBorder="1" applyAlignment="1">
      <alignment horizontal="center" vertical="center"/>
    </xf>
    <xf numFmtId="164" fontId="7" fillId="0" borderId="1" xfId="2" applyNumberFormat="1" applyFont="1" applyFill="1" applyBorder="1" applyAlignment="1">
      <alignment vertical="center"/>
    </xf>
    <xf numFmtId="164" fontId="7" fillId="0" borderId="10" xfId="2" applyNumberFormat="1" applyFont="1" applyFill="1" applyBorder="1" applyAlignment="1">
      <alignment vertical="center"/>
    </xf>
    <xf numFmtId="41" fontId="7" fillId="0" borderId="10" xfId="1" applyFont="1" applyFill="1" applyBorder="1" applyAlignment="1">
      <alignment vertical="center" wrapText="1"/>
    </xf>
    <xf numFmtId="164" fontId="7" fillId="0" borderId="10" xfId="2" applyNumberFormat="1" applyFont="1" applyFill="1" applyBorder="1" applyAlignment="1">
      <alignment horizontal="center" vertical="center"/>
    </xf>
    <xf numFmtId="164" fontId="7" fillId="0" borderId="9" xfId="2" applyNumberFormat="1" applyFont="1" applyFill="1" applyBorder="1" applyAlignment="1">
      <alignment horizontal="left" vertical="center" wrapText="1" readingOrder="1"/>
    </xf>
    <xf numFmtId="41" fontId="14" fillId="0" borderId="1" xfId="1" applyFont="1" applyFill="1" applyBorder="1" applyAlignment="1">
      <alignment vertical="center"/>
    </xf>
    <xf numFmtId="41" fontId="7" fillId="0" borderId="1" xfId="1" applyFont="1" applyFill="1" applyBorder="1" applyAlignment="1">
      <alignment horizontal="center" vertical="center"/>
    </xf>
    <xf numFmtId="0" fontId="9" fillId="0" borderId="4" xfId="0" applyFont="1" applyFill="1" applyBorder="1"/>
    <xf numFmtId="0" fontId="9" fillId="0" borderId="5" xfId="0" applyFont="1" applyFill="1" applyBorder="1"/>
    <xf numFmtId="0" fontId="9" fillId="0" borderId="0" xfId="0" applyFont="1" applyFill="1"/>
    <xf numFmtId="0" fontId="9" fillId="0" borderId="0" xfId="0" applyFont="1" applyFill="1" applyAlignment="1">
      <alignment horizontal="center"/>
    </xf>
    <xf numFmtId="0" fontId="9" fillId="0" borderId="0" xfId="0" applyFont="1" applyFill="1" applyAlignment="1">
      <alignment horizontal="center"/>
    </xf>
    <xf numFmtId="0" fontId="9" fillId="0" borderId="3" xfId="0" applyFont="1" applyFill="1" applyBorder="1" applyAlignment="1">
      <alignment horizontal="center"/>
    </xf>
    <xf numFmtId="0" fontId="19" fillId="0" borderId="0" xfId="0" applyFont="1" applyFill="1"/>
    <xf numFmtId="0" fontId="9" fillId="0" borderId="2" xfId="0" applyFont="1" applyFill="1" applyBorder="1"/>
    <xf numFmtId="164" fontId="9" fillId="0" borderId="0" xfId="2" applyNumberFormat="1" applyFont="1" applyFill="1" applyAlignment="1">
      <alignment horizontal="center"/>
    </xf>
    <xf numFmtId="164" fontId="9" fillId="0" borderId="0" xfId="2" applyNumberFormat="1" applyFont="1" applyFill="1" applyAlignment="1">
      <alignment horizontal="center" vertical="center"/>
    </xf>
    <xf numFmtId="0" fontId="9" fillId="0" borderId="0" xfId="0" applyFont="1" applyFill="1" applyAlignment="1">
      <alignment horizontal="center" vertical="center"/>
    </xf>
    <xf numFmtId="0" fontId="9" fillId="0" borderId="6" xfId="0" applyFont="1" applyFill="1" applyBorder="1"/>
    <xf numFmtId="0" fontId="9" fillId="0" borderId="7" xfId="0" applyFont="1" applyFill="1" applyBorder="1"/>
    <xf numFmtId="0" fontId="9" fillId="0" borderId="7" xfId="0" applyFont="1" applyFill="1" applyBorder="1" applyAlignment="1">
      <alignment horizontal="center"/>
    </xf>
    <xf numFmtId="0" fontId="9" fillId="0" borderId="8" xfId="0" applyFont="1" applyFill="1" applyBorder="1" applyAlignment="1">
      <alignment horizontal="center"/>
    </xf>
    <xf numFmtId="0" fontId="18" fillId="0" borderId="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9" xfId="0" applyFont="1" applyFill="1" applyBorder="1" applyAlignment="1">
      <alignment horizontal="center" wrapText="1"/>
    </xf>
    <xf numFmtId="0" fontId="9" fillId="0" borderId="1" xfId="0" applyFont="1" applyFill="1" applyBorder="1" applyAlignment="1">
      <alignment horizontal="center"/>
    </xf>
    <xf numFmtId="0" fontId="9" fillId="0" borderId="1" xfId="0" applyFont="1" applyFill="1" applyBorder="1"/>
    <xf numFmtId="0" fontId="9" fillId="0" borderId="1" xfId="0" applyFont="1" applyFill="1" applyBorder="1" applyAlignment="1">
      <alignment horizontal="left"/>
    </xf>
    <xf numFmtId="164" fontId="9" fillId="0" borderId="9" xfId="2" applyNumberFormat="1" applyFont="1" applyFill="1" applyBorder="1" applyAlignment="1">
      <alignment horizontal="center" wrapText="1"/>
    </xf>
    <xf numFmtId="0" fontId="9" fillId="0" borderId="1" xfId="0" applyFont="1" applyFill="1" applyBorder="1" applyAlignment="1">
      <alignment horizontal="center" wrapText="1"/>
    </xf>
    <xf numFmtId="164" fontId="9" fillId="0" borderId="9" xfId="2"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0" xfId="0" applyFont="1" applyFill="1"/>
    <xf numFmtId="0" fontId="9" fillId="0" borderId="10" xfId="0" applyFont="1" applyFill="1" applyBorder="1" applyAlignment="1">
      <alignment horizontal="center" vertical="center"/>
    </xf>
    <xf numFmtId="0" fontId="9" fillId="0" borderId="10" xfId="0" applyFont="1" applyFill="1" applyBorder="1" applyAlignment="1">
      <alignment horizontal="center"/>
    </xf>
    <xf numFmtId="0" fontId="9" fillId="0" borderId="1" xfId="0" applyFont="1" applyFill="1" applyBorder="1"/>
    <xf numFmtId="164" fontId="9" fillId="0" borderId="10" xfId="2" applyNumberFormat="1" applyFont="1" applyFill="1" applyBorder="1" applyAlignment="1">
      <alignment horizontal="center"/>
    </xf>
    <xf numFmtId="164" fontId="9" fillId="0" borderId="10" xfId="2" applyNumberFormat="1" applyFont="1" applyFill="1" applyBorder="1" applyAlignment="1">
      <alignment horizontal="center" vertical="center" wrapText="1"/>
    </xf>
    <xf numFmtId="0" fontId="9" fillId="0" borderId="10" xfId="0" applyFont="1" applyFill="1" applyBorder="1" applyAlignment="1">
      <alignment horizontal="center" wrapText="1"/>
    </xf>
    <xf numFmtId="0" fontId="18" fillId="0" borderId="1" xfId="0" applyFont="1" applyFill="1" applyBorder="1" applyAlignment="1">
      <alignment horizontal="left"/>
    </xf>
    <xf numFmtId="164" fontId="18" fillId="0" borderId="1" xfId="2" applyNumberFormat="1" applyFont="1" applyFill="1" applyBorder="1" applyAlignment="1">
      <alignment horizontal="left"/>
    </xf>
    <xf numFmtId="41" fontId="18" fillId="0" borderId="1" xfId="0" applyNumberFormat="1" applyFont="1" applyFill="1" applyBorder="1" applyAlignment="1">
      <alignment horizontal="left"/>
    </xf>
    <xf numFmtId="0" fontId="18" fillId="0" borderId="1" xfId="0" applyFont="1" applyFill="1" applyBorder="1" applyAlignment="1">
      <alignment horizontal="left" vertical="center"/>
    </xf>
    <xf numFmtId="0" fontId="20" fillId="0" borderId="11" xfId="0" applyFont="1" applyFill="1" applyBorder="1" applyAlignment="1">
      <alignment horizontal="left"/>
    </xf>
    <xf numFmtId="0" fontId="20" fillId="0" borderId="12" xfId="0" applyFont="1" applyFill="1" applyBorder="1" applyAlignment="1">
      <alignment horizontal="left"/>
    </xf>
    <xf numFmtId="164" fontId="20" fillId="0" borderId="12" xfId="2" applyNumberFormat="1" applyFont="1" applyFill="1" applyBorder="1" applyAlignment="1">
      <alignment horizontal="left"/>
    </xf>
    <xf numFmtId="164" fontId="20" fillId="0" borderId="12" xfId="0" applyNumberFormat="1" applyFont="1" applyFill="1" applyBorder="1" applyAlignment="1">
      <alignment horizontal="left"/>
    </xf>
    <xf numFmtId="0" fontId="20" fillId="0" borderId="13" xfId="0" applyFont="1" applyFill="1" applyBorder="1" applyAlignment="1">
      <alignment horizontal="left" vertical="center"/>
    </xf>
    <xf numFmtId="0" fontId="9" fillId="0" borderId="1" xfId="0" applyFont="1" applyFill="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164" fontId="9" fillId="0" borderId="1" xfId="2" applyNumberFormat="1"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164" fontId="9" fillId="0" borderId="1" xfId="2" applyNumberFormat="1" applyFont="1" applyFill="1" applyBorder="1" applyAlignment="1">
      <alignment horizontal="left" vertical="center" wrapText="1"/>
    </xf>
    <xf numFmtId="0" fontId="7" fillId="0" borderId="0" xfId="0" applyFont="1" applyFill="1" applyAlignment="1">
      <alignment horizontal="left" vertical="center" wrapText="1"/>
    </xf>
    <xf numFmtId="0" fontId="7" fillId="0" borderId="11" xfId="0" applyFont="1" applyFill="1" applyBorder="1" applyAlignment="1">
      <alignment horizontal="left" vertical="center" wrapText="1"/>
    </xf>
    <xf numFmtId="0" fontId="7" fillId="0" borderId="1" xfId="0" applyFont="1" applyFill="1" applyBorder="1" applyAlignment="1">
      <alignment vertical="top" wrapText="1"/>
    </xf>
    <xf numFmtId="0" fontId="7" fillId="0" borderId="1" xfId="0" applyFont="1" applyFill="1" applyBorder="1" applyAlignment="1">
      <alignment horizontal="left" vertical="top" wrapText="1"/>
    </xf>
    <xf numFmtId="0" fontId="7" fillId="0" borderId="1" xfId="0" applyFont="1" applyFill="1" applyBorder="1" applyAlignment="1">
      <alignment wrapText="1"/>
    </xf>
    <xf numFmtId="0" fontId="7" fillId="0" borderId="0" xfId="0" applyFont="1" applyFill="1" applyAlignment="1">
      <alignment wrapText="1"/>
    </xf>
    <xf numFmtId="0" fontId="7" fillId="0" borderId="12" xfId="0" applyFont="1" applyFill="1" applyBorder="1" applyAlignment="1">
      <alignment horizontal="left" vertical="center" wrapText="1"/>
    </xf>
    <xf numFmtId="0" fontId="7" fillId="0" borderId="12" xfId="0" applyFont="1" applyFill="1" applyBorder="1" applyAlignment="1">
      <alignment horizontal="center" vertical="center"/>
    </xf>
    <xf numFmtId="0" fontId="7" fillId="0" borderId="12" xfId="0" applyFont="1" applyFill="1" applyBorder="1"/>
    <xf numFmtId="0" fontId="14" fillId="0" borderId="11" xfId="0" applyFont="1" applyFill="1" applyBorder="1" applyAlignment="1">
      <alignment horizontal="left" vertical="top" wrapText="1"/>
    </xf>
    <xf numFmtId="0" fontId="14" fillId="0" borderId="12" xfId="0" applyFont="1" applyFill="1" applyBorder="1" applyAlignment="1">
      <alignment horizontal="left" vertical="top" wrapText="1"/>
    </xf>
    <xf numFmtId="0" fontId="14" fillId="0" borderId="12" xfId="0" applyFont="1" applyFill="1" applyBorder="1" applyAlignment="1">
      <alignment horizontal="center" vertical="top" wrapText="1"/>
    </xf>
    <xf numFmtId="0" fontId="14" fillId="0" borderId="12" xfId="0" applyFont="1" applyFill="1" applyBorder="1"/>
    <xf numFmtId="3" fontId="4" fillId="0" borderId="0" xfId="0" applyNumberFormat="1" applyFont="1" applyFill="1"/>
    <xf numFmtId="0" fontId="14" fillId="0" borderId="1" xfId="0" applyFont="1" applyFill="1" applyBorder="1" applyAlignment="1">
      <alignment horizontal="center" vertical="center"/>
    </xf>
    <xf numFmtId="0" fontId="14" fillId="0" borderId="12" xfId="0" applyFont="1" applyFill="1" applyBorder="1" applyAlignment="1">
      <alignment horizontal="left" vertical="center" wrapText="1"/>
    </xf>
    <xf numFmtId="3" fontId="4" fillId="0" borderId="0" xfId="0" applyNumberFormat="1" applyFont="1" applyFill="1" applyAlignment="1">
      <alignment wrapText="1"/>
    </xf>
    <xf numFmtId="3" fontId="4" fillId="0" borderId="0" xfId="0" applyNumberFormat="1" applyFont="1" applyFill="1" applyAlignment="1">
      <alignment vertical="center" wrapText="1"/>
    </xf>
    <xf numFmtId="3" fontId="4" fillId="0" borderId="0" xfId="0" applyNumberFormat="1" applyFont="1" applyFill="1" applyAlignment="1">
      <alignment vertical="center"/>
    </xf>
    <xf numFmtId="0" fontId="4" fillId="0" borderId="0" xfId="0" applyFont="1" applyFill="1" applyAlignment="1">
      <alignment vertical="center"/>
    </xf>
    <xf numFmtId="41" fontId="20" fillId="0" borderId="12" xfId="0" applyNumberFormat="1" applyFont="1" applyFill="1" applyBorder="1" applyAlignment="1">
      <alignment horizontal="left"/>
    </xf>
    <xf numFmtId="0" fontId="20" fillId="0" borderId="12" xfId="0" applyFont="1" applyFill="1" applyBorder="1" applyAlignment="1">
      <alignment horizontal="left" vertical="center"/>
    </xf>
    <xf numFmtId="0" fontId="7" fillId="0" borderId="0" xfId="0" applyFont="1" applyFill="1"/>
    <xf numFmtId="0" fontId="20" fillId="0" borderId="11" xfId="0" applyFont="1" applyFill="1" applyBorder="1" applyAlignment="1">
      <alignment horizontal="center"/>
    </xf>
    <xf numFmtId="0" fontId="7" fillId="0" borderId="0" xfId="0" applyFont="1" applyFill="1" applyAlignment="1">
      <alignment vertical="center"/>
    </xf>
    <xf numFmtId="0" fontId="7" fillId="0" borderId="11" xfId="0" applyFont="1" applyFill="1" applyBorder="1" applyAlignment="1">
      <alignment vertical="center" wrapText="1"/>
    </xf>
    <xf numFmtId="0" fontId="12" fillId="0" borderId="11" xfId="0" applyFont="1" applyFill="1" applyBorder="1" applyAlignment="1">
      <alignment horizontal="left" vertical="center"/>
    </xf>
    <xf numFmtId="0" fontId="7" fillId="0" borderId="12" xfId="0" applyFont="1" applyFill="1" applyBorder="1" applyAlignment="1">
      <alignment horizontal="left" vertical="center"/>
    </xf>
    <xf numFmtId="164" fontId="7" fillId="0" borderId="13" xfId="2" applyNumberFormat="1" applyFont="1" applyFill="1" applyBorder="1" applyAlignment="1">
      <alignment horizontal="left" vertical="center"/>
    </xf>
    <xf numFmtId="41" fontId="6" fillId="0" borderId="1" xfId="1" applyFont="1" applyFill="1" applyBorder="1" applyAlignment="1">
      <alignment horizontal="right" vertical="center"/>
    </xf>
    <xf numFmtId="0" fontId="12" fillId="0" borderId="1" xfId="0" applyFont="1" applyFill="1" applyBorder="1" applyAlignment="1">
      <alignment horizontal="left" vertical="center"/>
    </xf>
    <xf numFmtId="0" fontId="12" fillId="0" borderId="12" xfId="0" applyFont="1" applyFill="1" applyBorder="1" applyAlignment="1">
      <alignment horizontal="left" vertical="center"/>
    </xf>
    <xf numFmtId="0" fontId="9" fillId="0" borderId="0" xfId="0" applyFont="1" applyFill="1" applyAlignment="1">
      <alignment vertical="center" wrapText="1"/>
    </xf>
    <xf numFmtId="0" fontId="7" fillId="0" borderId="0" xfId="0" applyFont="1" applyFill="1" applyAlignment="1">
      <alignment vertical="center" wrapText="1"/>
    </xf>
    <xf numFmtId="164" fontId="7" fillId="0" borderId="13" xfId="2" applyNumberFormat="1" applyFont="1" applyFill="1" applyBorder="1" applyAlignment="1">
      <alignment horizontal="left" vertical="center" wrapText="1"/>
    </xf>
    <xf numFmtId="164" fontId="7" fillId="0" borderId="12" xfId="2" applyNumberFormat="1" applyFont="1" applyFill="1" applyBorder="1" applyAlignment="1">
      <alignment horizontal="left" vertical="center" wrapText="1"/>
    </xf>
    <xf numFmtId="164" fontId="8" fillId="0" borderId="12" xfId="2" applyNumberFormat="1" applyFont="1" applyFill="1" applyBorder="1" applyAlignment="1">
      <alignment vertical="center"/>
    </xf>
    <xf numFmtId="0" fontId="21" fillId="0" borderId="11" xfId="0" applyFont="1" applyFill="1" applyBorder="1" applyAlignment="1">
      <alignment horizontal="left"/>
    </xf>
    <xf numFmtId="0" fontId="22" fillId="0" borderId="12" xfId="0" applyFont="1" applyFill="1" applyBorder="1" applyAlignment="1">
      <alignment horizontal="left"/>
    </xf>
    <xf numFmtId="0" fontId="18" fillId="0" borderId="12" xfId="0" applyFont="1" applyFill="1" applyBorder="1" applyAlignment="1">
      <alignment horizontal="left"/>
    </xf>
    <xf numFmtId="164" fontId="18" fillId="0" borderId="12" xfId="2" applyNumberFormat="1" applyFont="1" applyFill="1" applyBorder="1" applyAlignment="1">
      <alignment horizontal="left"/>
    </xf>
    <xf numFmtId="41" fontId="21" fillId="0" borderId="12" xfId="0" applyNumberFormat="1" applyFont="1" applyFill="1" applyBorder="1" applyAlignment="1">
      <alignment horizontal="left"/>
    </xf>
    <xf numFmtId="0" fontId="18" fillId="0" borderId="12" xfId="0" applyFont="1" applyFill="1" applyBorder="1" applyAlignment="1">
      <alignment horizontal="left" vertical="center"/>
    </xf>
    <xf numFmtId="0" fontId="4" fillId="0" borderId="1" xfId="0" applyFont="1" applyFill="1" applyBorder="1"/>
    <xf numFmtId="0" fontId="7" fillId="0" borderId="1" xfId="0" quotePrefix="1" applyFont="1" applyFill="1" applyBorder="1" applyAlignment="1">
      <alignment horizontal="left" vertical="center"/>
    </xf>
    <xf numFmtId="0" fontId="7" fillId="0" borderId="4" xfId="0" applyFont="1" applyFill="1" applyBorder="1" applyAlignment="1">
      <alignment horizontal="left" vertical="center" wrapText="1"/>
    </xf>
    <xf numFmtId="0" fontId="7" fillId="0" borderId="0" xfId="0" applyFont="1" applyFill="1" applyAlignment="1">
      <alignment horizontal="left" vertical="center"/>
    </xf>
    <xf numFmtId="3" fontId="7" fillId="0" borderId="1" xfId="0" applyNumberFormat="1" applyFont="1" applyFill="1" applyBorder="1" applyAlignment="1">
      <alignment horizontal="right" vertical="center"/>
    </xf>
    <xf numFmtId="0" fontId="6" fillId="0" borderId="11" xfId="0" applyFont="1" applyFill="1" applyBorder="1" applyAlignment="1">
      <alignment horizontal="left" vertical="center" wrapText="1"/>
    </xf>
    <xf numFmtId="0" fontId="6" fillId="0" borderId="12" xfId="0" applyFont="1" applyFill="1" applyBorder="1"/>
    <xf numFmtId="164" fontId="6" fillId="0" borderId="12" xfId="2" applyNumberFormat="1" applyFont="1" applyFill="1" applyBorder="1"/>
    <xf numFmtId="164" fontId="6" fillId="0" borderId="12" xfId="2" applyNumberFormat="1" applyFont="1" applyFill="1" applyBorder="1" applyAlignment="1">
      <alignment vertical="center"/>
    </xf>
    <xf numFmtId="0" fontId="6" fillId="0" borderId="12" xfId="0" applyFont="1" applyFill="1" applyBorder="1" applyAlignment="1">
      <alignment vertical="center"/>
    </xf>
    <xf numFmtId="0" fontId="23" fillId="0" borderId="0" xfId="0" applyFont="1" applyFill="1"/>
    <xf numFmtId="0" fontId="7" fillId="0" borderId="12" xfId="0" applyFont="1" applyFill="1" applyBorder="1" applyAlignment="1">
      <alignment vertical="center" wrapText="1"/>
    </xf>
    <xf numFmtId="0" fontId="7" fillId="0" borderId="1" xfId="0" applyFont="1" applyFill="1" applyBorder="1" applyAlignment="1">
      <alignment vertical="center"/>
    </xf>
    <xf numFmtId="0" fontId="9" fillId="0" borderId="1" xfId="0" applyFont="1" applyFill="1" applyBorder="1" applyAlignment="1">
      <alignment horizontal="center"/>
    </xf>
    <xf numFmtId="0" fontId="8" fillId="0" borderId="11" xfId="0" applyFont="1" applyFill="1" applyBorder="1" applyAlignment="1">
      <alignment horizontal="left" vertical="center"/>
    </xf>
    <xf numFmtId="0" fontId="10" fillId="0" borderId="12" xfId="0" applyFont="1" applyFill="1" applyBorder="1" applyAlignment="1">
      <alignment horizontal="left" vertical="center"/>
    </xf>
    <xf numFmtId="164" fontId="10" fillId="0" borderId="13" xfId="2" applyNumberFormat="1" applyFont="1" applyFill="1" applyBorder="1" applyAlignment="1">
      <alignment horizontal="left" vertical="center"/>
    </xf>
    <xf numFmtId="41" fontId="24" fillId="0" borderId="1" xfId="1" applyFont="1" applyFill="1" applyBorder="1" applyAlignment="1">
      <alignment horizontal="right" vertical="center"/>
    </xf>
    <xf numFmtId="41" fontId="8" fillId="0" borderId="1" xfId="1" applyFont="1" applyFill="1" applyBorder="1" applyAlignment="1">
      <alignment horizontal="left" vertical="center"/>
    </xf>
    <xf numFmtId="0" fontId="8" fillId="0" borderId="12" xfId="0" applyFont="1" applyFill="1" applyBorder="1" applyAlignment="1">
      <alignment horizontal="left" vertical="center"/>
    </xf>
    <xf numFmtId="0" fontId="25" fillId="0" borderId="0" xfId="0" applyFont="1" applyFill="1" applyAlignment="1">
      <alignment vertical="center"/>
    </xf>
    <xf numFmtId="0" fontId="12" fillId="0" borderId="4" xfId="0" applyFont="1" applyFill="1" applyBorder="1" applyAlignment="1">
      <alignment horizontal="left" vertical="center"/>
    </xf>
    <xf numFmtId="0" fontId="7" fillId="0" borderId="5" xfId="0" applyFont="1" applyFill="1" applyBorder="1" applyAlignment="1">
      <alignment horizontal="left" vertical="center"/>
    </xf>
    <xf numFmtId="164" fontId="7" fillId="0" borderId="14" xfId="2" applyNumberFormat="1" applyFont="1" applyFill="1" applyBorder="1" applyAlignment="1">
      <alignment horizontal="left" vertical="center"/>
    </xf>
    <xf numFmtId="41" fontId="6" fillId="0" borderId="9" xfId="1" applyFont="1" applyFill="1" applyBorder="1" applyAlignment="1">
      <alignment horizontal="right" vertical="center"/>
    </xf>
    <xf numFmtId="0" fontId="12" fillId="0" borderId="9" xfId="0" applyFont="1" applyFill="1" applyBorder="1" applyAlignment="1">
      <alignment horizontal="left" vertical="center"/>
    </xf>
    <xf numFmtId="0" fontId="12" fillId="0" borderId="5" xfId="0" applyFont="1" applyFill="1" applyBorder="1" applyAlignment="1">
      <alignment horizontal="left" vertical="center"/>
    </xf>
    <xf numFmtId="0" fontId="16" fillId="0" borderId="1" xfId="0" applyFont="1" applyFill="1" applyBorder="1" applyAlignment="1">
      <alignment vertical="center" wrapText="1"/>
    </xf>
    <xf numFmtId="0" fontId="7" fillId="0" borderId="10"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10" xfId="0" applyFont="1" applyFill="1" applyBorder="1"/>
    <xf numFmtId="0" fontId="7" fillId="0" borderId="10" xfId="0" applyFont="1" applyFill="1" applyBorder="1" applyAlignment="1">
      <alignment vertical="center" wrapText="1"/>
    </xf>
    <xf numFmtId="0" fontId="7" fillId="0" borderId="10"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12" fillId="0" borderId="11" xfId="0" applyFont="1" applyFill="1" applyBorder="1" applyAlignment="1">
      <alignment horizontal="left" vertical="center"/>
    </xf>
    <xf numFmtId="0" fontId="7" fillId="0" borderId="12" xfId="0" applyFont="1" applyFill="1" applyBorder="1" applyAlignment="1">
      <alignment horizontal="left" vertical="center"/>
    </xf>
    <xf numFmtId="0" fontId="7" fillId="0" borderId="13" xfId="0" applyFont="1" applyFill="1" applyBorder="1" applyAlignment="1">
      <alignment horizontal="left" vertical="center"/>
    </xf>
    <xf numFmtId="0" fontId="14" fillId="0" borderId="11" xfId="0" applyFont="1" applyFill="1" applyBorder="1" applyAlignment="1">
      <alignment horizontal="left" vertical="center" wrapText="1"/>
    </xf>
    <xf numFmtId="0" fontId="12" fillId="0" borderId="10" xfId="0" applyFont="1" applyFill="1" applyBorder="1" applyAlignment="1">
      <alignment horizontal="left"/>
    </xf>
    <xf numFmtId="164" fontId="7" fillId="0" borderId="10" xfId="2" applyNumberFormat="1" applyFont="1" applyFill="1" applyBorder="1" applyAlignment="1">
      <alignment horizontal="left" vertical="center" wrapText="1"/>
    </xf>
    <xf numFmtId="0" fontId="12" fillId="0" borderId="1" xfId="0" applyFont="1" applyFill="1" applyBorder="1" applyAlignment="1">
      <alignment horizontal="left"/>
    </xf>
    <xf numFmtId="164" fontId="7" fillId="0" borderId="1" xfId="2" applyNumberFormat="1" applyFont="1" applyFill="1" applyBorder="1" applyAlignment="1">
      <alignment horizontal="left" vertical="center" wrapText="1" readingOrder="1"/>
    </xf>
    <xf numFmtId="0" fontId="12" fillId="0" borderId="11" xfId="0" applyFont="1" applyFill="1" applyBorder="1" applyAlignment="1">
      <alignment horizontal="left"/>
    </xf>
    <xf numFmtId="0" fontId="7" fillId="0" borderId="12" xfId="0" applyFont="1" applyFill="1" applyBorder="1" applyAlignment="1">
      <alignment horizontal="left"/>
    </xf>
    <xf numFmtId="164" fontId="7" fillId="0" borderId="13" xfId="2" applyNumberFormat="1" applyFont="1" applyFill="1" applyBorder="1" applyAlignment="1">
      <alignment horizontal="left"/>
    </xf>
    <xf numFmtId="41" fontId="6" fillId="0" borderId="1" xfId="1" applyFont="1" applyFill="1" applyBorder="1" applyAlignment="1">
      <alignment horizontal="right"/>
    </xf>
    <xf numFmtId="0" fontId="14" fillId="0" borderId="1" xfId="0" applyFont="1" applyFill="1" applyBorder="1" applyAlignment="1">
      <alignment horizontal="left" vertical="top" wrapText="1"/>
    </xf>
    <xf numFmtId="0" fontId="15" fillId="0" borderId="1" xfId="0" applyFont="1" applyFill="1" applyBorder="1"/>
    <xf numFmtId="0" fontId="15" fillId="0" borderId="1" xfId="0" applyFont="1" applyFill="1" applyBorder="1" applyAlignment="1">
      <alignment horizontal="left" vertical="top" wrapText="1"/>
    </xf>
    <xf numFmtId="0" fontId="15" fillId="0" borderId="1" xfId="0" applyFont="1" applyFill="1" applyBorder="1" applyAlignment="1">
      <alignment horizontal="center" vertical="center"/>
    </xf>
    <xf numFmtId="0" fontId="15" fillId="0" borderId="11" xfId="0" applyFont="1" applyFill="1" applyBorder="1" applyAlignment="1">
      <alignment horizontal="left" vertical="center" wrapText="1"/>
    </xf>
    <xf numFmtId="0" fontId="4" fillId="0" borderId="1" xfId="0" applyFont="1" applyFill="1" applyBorder="1" applyAlignment="1">
      <alignment wrapText="1"/>
    </xf>
    <xf numFmtId="3" fontId="4" fillId="0" borderId="1" xfId="0" applyNumberFormat="1" applyFont="1" applyFill="1" applyBorder="1"/>
    <xf numFmtId="0" fontId="28" fillId="0" borderId="1" xfId="0" applyFont="1" applyFill="1" applyBorder="1"/>
    <xf numFmtId="0" fontId="6" fillId="0" borderId="11" xfId="0" applyFont="1" applyFill="1" applyBorder="1" applyAlignment="1">
      <alignment horizontal="left" vertical="center"/>
    </xf>
    <xf numFmtId="41" fontId="12" fillId="0" borderId="1" xfId="1" applyFont="1" applyFill="1" applyBorder="1" applyAlignment="1">
      <alignment horizontal="right" vertical="center"/>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164" fontId="12" fillId="0" borderId="1" xfId="2" applyNumberFormat="1" applyFont="1" applyFill="1" applyBorder="1" applyAlignment="1">
      <alignment horizontal="center" vertical="center"/>
    </xf>
    <xf numFmtId="0" fontId="29" fillId="0" borderId="0" xfId="0" applyFont="1" applyFill="1" applyAlignment="1">
      <alignment vertical="center"/>
    </xf>
    <xf numFmtId="164" fontId="7" fillId="0" borderId="0" xfId="2" applyNumberFormat="1" applyFont="1" applyFill="1" applyAlignment="1">
      <alignment horizontal="left" vertical="center" wrapText="1"/>
    </xf>
    <xf numFmtId="0" fontId="16" fillId="0" borderId="1" xfId="0" applyFont="1" applyFill="1" applyBorder="1" applyAlignment="1">
      <alignment horizontal="left" vertical="center" wrapText="1"/>
    </xf>
    <xf numFmtId="0" fontId="13" fillId="0" borderId="1" xfId="2" applyNumberFormat="1" applyFont="1" applyFill="1" applyBorder="1" applyAlignment="1">
      <alignment horizontal="left" vertical="center" wrapText="1"/>
    </xf>
    <xf numFmtId="0" fontId="7" fillId="0" borderId="1" xfId="2" applyNumberFormat="1" applyFont="1" applyFill="1" applyBorder="1" applyAlignment="1">
      <alignment horizontal="left" vertical="center" wrapText="1"/>
    </xf>
    <xf numFmtId="164" fontId="6" fillId="0" borderId="1" xfId="2" applyNumberFormat="1" applyFont="1" applyFill="1" applyBorder="1" applyAlignment="1">
      <alignment horizontal="center" vertical="center"/>
    </xf>
    <xf numFmtId="0" fontId="12" fillId="0" borderId="11" xfId="0" applyFont="1" applyFill="1" applyBorder="1" applyAlignment="1">
      <alignment horizontal="left" vertical="center" wrapText="1"/>
    </xf>
    <xf numFmtId="0" fontId="7" fillId="0" borderId="9" xfId="0" applyFont="1" applyFill="1" applyBorder="1" applyAlignment="1">
      <alignment vertical="center" wrapText="1"/>
    </xf>
    <xf numFmtId="0" fontId="7" fillId="0" borderId="9" xfId="0" applyFont="1" applyFill="1" applyBorder="1" applyAlignment="1">
      <alignment horizontal="center" vertical="center"/>
    </xf>
    <xf numFmtId="0" fontId="7" fillId="0" borderId="9" xfId="0" applyFont="1" applyFill="1" applyBorder="1"/>
    <xf numFmtId="164" fontId="13" fillId="0" borderId="9" xfId="2" applyNumberFormat="1" applyFont="1" applyFill="1" applyBorder="1" applyAlignment="1">
      <alignment horizontal="left" vertical="center" wrapText="1"/>
    </xf>
    <xf numFmtId="41" fontId="7" fillId="0" borderId="9" xfId="1" applyFont="1" applyFill="1" applyBorder="1" applyAlignment="1">
      <alignment horizontal="right" vertical="center"/>
    </xf>
    <xf numFmtId="164" fontId="7" fillId="0" borderId="9" xfId="2" applyNumberFormat="1" applyFont="1" applyFill="1" applyBorder="1" applyAlignment="1">
      <alignment horizontal="center" vertical="center"/>
    </xf>
    <xf numFmtId="164" fontId="13" fillId="0" borderId="1" xfId="2" applyNumberFormat="1" applyFont="1" applyFill="1" applyBorder="1" applyAlignment="1">
      <alignment horizontal="left" vertical="center" wrapText="1"/>
    </xf>
    <xf numFmtId="0" fontId="7" fillId="0" borderId="4" xfId="0" applyFont="1" applyFill="1" applyBorder="1" applyAlignment="1">
      <alignment vertical="center" wrapText="1"/>
    </xf>
    <xf numFmtId="0" fontId="7" fillId="0" borderId="0" xfId="0" applyFont="1" applyFill="1" applyAlignment="1">
      <alignment vertical="top" wrapText="1"/>
    </xf>
    <xf numFmtId="41" fontId="7" fillId="0" borderId="11" xfId="0" applyNumberFormat="1" applyFont="1" applyFill="1" applyBorder="1" applyAlignment="1">
      <alignment vertical="center" wrapText="1"/>
    </xf>
    <xf numFmtId="41" fontId="7" fillId="0" borderId="1" xfId="0" applyNumberFormat="1" applyFont="1" applyFill="1" applyBorder="1" applyAlignment="1">
      <alignment horizontal="center" vertical="center"/>
    </xf>
    <xf numFmtId="0" fontId="6" fillId="0" borderId="1" xfId="0" applyFont="1" applyFill="1" applyBorder="1" applyAlignment="1">
      <alignment vertical="top" wrapText="1"/>
    </xf>
    <xf numFmtId="41" fontId="7" fillId="0" borderId="11" xfId="0" applyNumberFormat="1" applyFont="1" applyFill="1" applyBorder="1" applyAlignment="1">
      <alignment horizontal="left" vertical="center" wrapText="1"/>
    </xf>
    <xf numFmtId="0" fontId="11" fillId="0" borderId="1" xfId="0" applyFont="1" applyFill="1" applyBorder="1" applyAlignment="1">
      <alignment vertical="top" wrapText="1"/>
    </xf>
    <xf numFmtId="0" fontId="11" fillId="0" borderId="0" xfId="0" applyFont="1" applyFill="1" applyAlignment="1">
      <alignment vertical="top" wrapText="1"/>
    </xf>
    <xf numFmtId="0" fontId="7" fillId="0" borderId="0" xfId="0" applyFont="1" applyFill="1" applyAlignment="1">
      <alignment horizontal="left" vertical="top" wrapText="1"/>
    </xf>
    <xf numFmtId="164" fontId="7" fillId="0" borderId="0" xfId="2" applyNumberFormat="1" applyFont="1" applyFill="1" applyAlignment="1">
      <alignment horizontal="left" vertical="top" wrapText="1"/>
    </xf>
    <xf numFmtId="41" fontId="7" fillId="0" borderId="0" xfId="1" applyFont="1" applyFill="1" applyBorder="1" applyAlignment="1">
      <alignment vertical="center" wrapText="1"/>
    </xf>
    <xf numFmtId="164" fontId="7" fillId="0" borderId="0" xfId="2" applyNumberFormat="1" applyFont="1" applyFill="1" applyAlignment="1">
      <alignment horizontal="center" vertical="center"/>
    </xf>
    <xf numFmtId="0" fontId="7" fillId="0" borderId="0" xfId="0" applyFont="1" applyFill="1" applyAlignment="1">
      <alignment horizontal="center" vertical="center"/>
    </xf>
    <xf numFmtId="0" fontId="7" fillId="0" borderId="1" xfId="0" applyFont="1" applyFill="1" applyBorder="1" applyAlignment="1">
      <alignment horizontal="center" vertical="top" wrapText="1"/>
    </xf>
    <xf numFmtId="0" fontId="6" fillId="0" borderId="0" xfId="0" applyFont="1" applyFill="1"/>
    <xf numFmtId="164" fontId="7" fillId="0" borderId="0" xfId="2" applyNumberFormat="1" applyFont="1" applyFill="1"/>
    <xf numFmtId="41" fontId="7" fillId="0" borderId="0" xfId="1" applyFont="1" applyFill="1"/>
    <xf numFmtId="164" fontId="4" fillId="0" borderId="0" xfId="2" applyNumberFormat="1" applyFont="1" applyFill="1"/>
    <xf numFmtId="164" fontId="4" fillId="0" borderId="0" xfId="2" applyNumberFormat="1" applyFont="1" applyFill="1" applyAlignment="1">
      <alignment horizontal="center" vertical="center"/>
    </xf>
    <xf numFmtId="164" fontId="6" fillId="0" borderId="0" xfId="2" applyNumberFormat="1" applyFont="1" applyFill="1"/>
    <xf numFmtId="41" fontId="4" fillId="0" borderId="0" xfId="1" applyFont="1" applyFill="1"/>
  </cellXfs>
  <cellStyles count="4">
    <cellStyle name="Milliers" xfId="2" builtinId="3"/>
    <cellStyle name="Milliers [0]" xfId="1" builtinId="6"/>
    <cellStyle name="Normal" xfId="0" builtinId="0"/>
    <cellStyle name="Pourcentage" xfId="3" builtinId="5"/>
  </cellStyles>
  <dxfs count="0"/>
  <tableStyles count="0" defaultTableStyle="TableStyleMedium2" defaultPivotStyle="PivotStyleLight16"/>
  <colors>
    <mruColors>
      <color rgb="FF009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Cheikh Mouhamed Fadel KEBE" id="{3AF31FB3-C95B-42D0-A64C-FB33A70228D4}" userId="S::cheikh.kebe@ucad.edu.sn::c08701c1-fff4-4b0a-93e9-d88848270128" providerId="AD"/>
</personList>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51" dT="2024-01-02T03:31:53.55" personId="{3AF31FB3-C95B-42D0-A64C-FB33A70228D4}" id="{D43D4971-FB1F-497C-BF17-C298C296A054}">
    <text xml:space="preserve">Une partie de ligne activité 3 rajoutée 9676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2A0F3-18C1-4097-938C-DA3571337275}">
  <dimension ref="A1:AI146"/>
  <sheetViews>
    <sheetView tabSelected="1" topLeftCell="A125" zoomScale="80" zoomScaleNormal="80" workbookViewId="0">
      <pane xSplit="1" topLeftCell="T1" activePane="topRight" state="frozen"/>
      <selection activeCell="A44" sqref="A44"/>
      <selection pane="topRight" activeCell="A29" sqref="A1:XFD1048576"/>
    </sheetView>
  </sheetViews>
  <sheetFormatPr baseColWidth="10" defaultColWidth="8.85546875" defaultRowHeight="15" x14ac:dyDescent="0.25"/>
  <cols>
    <col min="1" max="1" width="69.5703125" style="73" customWidth="1"/>
    <col min="2" max="3" width="52.85546875" style="73" customWidth="1"/>
    <col min="4" max="4" width="3.140625" style="73" customWidth="1"/>
    <col min="5" max="5" width="10.85546875" style="73" customWidth="1"/>
    <col min="6" max="6" width="8.85546875" style="73"/>
    <col min="7" max="7" width="16.140625" style="73" customWidth="1"/>
    <col min="8" max="8" width="3.85546875" style="73" customWidth="1"/>
    <col min="9" max="11" width="8.85546875" style="73"/>
    <col min="12" max="12" width="3.42578125" style="73" customWidth="1"/>
    <col min="13" max="15" width="8.85546875" style="73"/>
    <col min="16" max="16" width="3.85546875" style="73" customWidth="1"/>
    <col min="17" max="19" width="8.85546875" style="73"/>
    <col min="20" max="20" width="36.85546875" style="73" customWidth="1"/>
    <col min="21" max="21" width="49.7109375" style="232" customWidth="1"/>
    <col min="22" max="22" width="14.5703125" style="73" customWidth="1"/>
    <col min="23" max="23" width="14.28515625" style="233" customWidth="1"/>
    <col min="24" max="24" width="14.85546875" style="73" customWidth="1"/>
    <col min="25" max="25" width="33.85546875" style="117" customWidth="1"/>
    <col min="26" max="26" width="54.42578125" style="117" customWidth="1"/>
    <col min="27" max="27" width="87.85546875" style="73" customWidth="1"/>
    <col min="28" max="28" width="9.85546875" style="73" bestFit="1" customWidth="1"/>
    <col min="29" max="30" width="9" style="73" bestFit="1" customWidth="1"/>
    <col min="31" max="16384" width="8.85546875" style="73"/>
  </cols>
  <sheetData>
    <row r="1" spans="1:25" s="54" customFormat="1" ht="15.75" x14ac:dyDescent="0.25">
      <c r="A1" s="48" t="s">
        <v>391</v>
      </c>
      <c r="B1" s="49"/>
      <c r="C1" s="50"/>
      <c r="D1" s="51"/>
      <c r="E1" s="51"/>
      <c r="F1" s="52"/>
      <c r="G1" s="52"/>
      <c r="H1" s="52"/>
      <c r="I1" s="52"/>
      <c r="J1" s="52"/>
      <c r="K1" s="52"/>
      <c r="L1" s="52"/>
      <c r="M1" s="52"/>
      <c r="N1" s="52"/>
      <c r="O1" s="52"/>
      <c r="P1" s="52"/>
      <c r="Q1" s="52"/>
      <c r="R1" s="52"/>
      <c r="S1" s="52"/>
      <c r="T1" s="52"/>
      <c r="U1" s="52"/>
      <c r="V1" s="52"/>
      <c r="W1" s="52"/>
      <c r="X1" s="52"/>
      <c r="Y1" s="53"/>
    </row>
    <row r="2" spans="1:25" s="54" customFormat="1" ht="15.75" x14ac:dyDescent="0.25">
      <c r="A2" s="55" t="s">
        <v>392</v>
      </c>
      <c r="B2" s="50"/>
      <c r="C2" s="50"/>
      <c r="D2" s="51"/>
      <c r="E2" s="51"/>
      <c r="F2" s="52" t="s">
        <v>0</v>
      </c>
      <c r="G2" s="52"/>
      <c r="H2" s="51"/>
      <c r="I2" s="51"/>
      <c r="J2" s="51"/>
      <c r="K2" s="51"/>
      <c r="L2" s="51"/>
      <c r="M2" s="51"/>
      <c r="N2" s="51"/>
      <c r="O2" s="51"/>
      <c r="P2" s="51"/>
      <c r="Q2" s="51"/>
      <c r="R2" s="51"/>
      <c r="S2" s="51"/>
      <c r="T2" s="51"/>
      <c r="U2" s="56"/>
      <c r="V2" s="51"/>
      <c r="W2" s="57"/>
      <c r="X2" s="51"/>
      <c r="Y2" s="58"/>
    </row>
    <row r="3" spans="1:25" s="54" customFormat="1" ht="15.75" x14ac:dyDescent="0.25">
      <c r="A3" s="55" t="s">
        <v>393</v>
      </c>
      <c r="B3" s="50"/>
      <c r="C3" s="50"/>
      <c r="D3" s="52"/>
      <c r="E3" s="52"/>
      <c r="F3" s="52"/>
      <c r="G3" s="52"/>
      <c r="H3" s="52"/>
      <c r="I3" s="52"/>
      <c r="J3" s="52"/>
      <c r="K3" s="52"/>
      <c r="L3" s="52"/>
      <c r="M3" s="52"/>
      <c r="N3" s="52"/>
      <c r="O3" s="52"/>
      <c r="P3" s="52"/>
      <c r="Q3" s="52"/>
      <c r="R3" s="52"/>
      <c r="S3" s="52"/>
      <c r="T3" s="52"/>
      <c r="U3" s="52"/>
      <c r="V3" s="52"/>
      <c r="W3" s="52"/>
      <c r="X3" s="52"/>
      <c r="Y3" s="52"/>
    </row>
    <row r="4" spans="1:25" s="54" customFormat="1" ht="15.75" x14ac:dyDescent="0.25">
      <c r="A4" s="55" t="s">
        <v>394</v>
      </c>
      <c r="B4" s="50"/>
      <c r="C4" s="50"/>
      <c r="D4" s="51"/>
      <c r="E4" s="51"/>
      <c r="F4" s="52" t="s">
        <v>1</v>
      </c>
      <c r="G4" s="52"/>
      <c r="H4" s="52"/>
      <c r="I4" s="52"/>
      <c r="J4" s="52"/>
      <c r="K4" s="52"/>
      <c r="L4" s="52"/>
      <c r="M4" s="52"/>
      <c r="N4" s="52"/>
      <c r="O4" s="52"/>
      <c r="P4" s="52"/>
      <c r="Q4" s="52"/>
      <c r="R4" s="52"/>
      <c r="S4" s="52"/>
      <c r="T4" s="52"/>
      <c r="U4" s="52"/>
      <c r="V4" s="52"/>
      <c r="W4" s="52"/>
      <c r="X4" s="52"/>
      <c r="Y4" s="53"/>
    </row>
    <row r="5" spans="1:25" s="54" customFormat="1" ht="15.75" x14ac:dyDescent="0.25">
      <c r="A5" s="59" t="s">
        <v>390</v>
      </c>
      <c r="B5" s="60" t="s">
        <v>27</v>
      </c>
      <c r="C5" s="60"/>
      <c r="D5" s="61"/>
      <c r="E5" s="61"/>
      <c r="F5" s="61"/>
      <c r="G5" s="61"/>
      <c r="H5" s="61"/>
      <c r="I5" s="61"/>
      <c r="J5" s="61"/>
      <c r="K5" s="61"/>
      <c r="L5" s="61"/>
      <c r="M5" s="61"/>
      <c r="N5" s="61"/>
      <c r="O5" s="61"/>
      <c r="P5" s="61"/>
      <c r="Q5" s="61"/>
      <c r="R5" s="61"/>
      <c r="S5" s="61"/>
      <c r="T5" s="61"/>
      <c r="U5" s="61"/>
      <c r="V5" s="61"/>
      <c r="W5" s="61"/>
      <c r="X5" s="61"/>
      <c r="Y5" s="62"/>
    </row>
    <row r="6" spans="1:25" s="73" customFormat="1" ht="16.5" customHeight="1" x14ac:dyDescent="0.25">
      <c r="A6" s="63" t="s">
        <v>2</v>
      </c>
      <c r="B6" s="64" t="s">
        <v>3</v>
      </c>
      <c r="C6" s="65" t="s">
        <v>4</v>
      </c>
      <c r="D6" s="66"/>
      <c r="E6" s="67" t="s">
        <v>5</v>
      </c>
      <c r="F6" s="67"/>
      <c r="G6" s="67"/>
      <c r="H6" s="66"/>
      <c r="I6" s="68" t="s">
        <v>6</v>
      </c>
      <c r="J6" s="68"/>
      <c r="K6" s="68"/>
      <c r="L6" s="66"/>
      <c r="M6" s="67" t="s">
        <v>7</v>
      </c>
      <c r="N6" s="67"/>
      <c r="O6" s="67"/>
      <c r="P6" s="66"/>
      <c r="Q6" s="68" t="s">
        <v>8</v>
      </c>
      <c r="R6" s="68"/>
      <c r="S6" s="68"/>
      <c r="T6" s="65" t="s">
        <v>9</v>
      </c>
      <c r="U6" s="69" t="s">
        <v>10</v>
      </c>
      <c r="V6" s="70" t="s">
        <v>11</v>
      </c>
      <c r="W6" s="71" t="s">
        <v>12</v>
      </c>
      <c r="X6" s="65" t="s">
        <v>13</v>
      </c>
      <c r="Y6" s="72" t="s">
        <v>14</v>
      </c>
    </row>
    <row r="7" spans="1:25" s="73" customFormat="1" ht="58.7" customHeight="1" x14ac:dyDescent="0.25">
      <c r="A7" s="63"/>
      <c r="B7" s="74"/>
      <c r="C7" s="75"/>
      <c r="D7" s="66"/>
      <c r="E7" s="76" t="s">
        <v>15</v>
      </c>
      <c r="F7" s="76" t="s">
        <v>16</v>
      </c>
      <c r="G7" s="76" t="s">
        <v>17</v>
      </c>
      <c r="H7" s="66"/>
      <c r="I7" s="76" t="s">
        <v>18</v>
      </c>
      <c r="J7" s="76" t="s">
        <v>19</v>
      </c>
      <c r="K7" s="76" t="s">
        <v>20</v>
      </c>
      <c r="L7" s="66"/>
      <c r="M7" s="76" t="s">
        <v>21</v>
      </c>
      <c r="N7" s="76" t="s">
        <v>22</v>
      </c>
      <c r="O7" s="76" t="s">
        <v>23</v>
      </c>
      <c r="P7" s="66"/>
      <c r="Q7" s="76" t="s">
        <v>24</v>
      </c>
      <c r="R7" s="76" t="s">
        <v>25</v>
      </c>
      <c r="S7" s="76" t="s">
        <v>26</v>
      </c>
      <c r="T7" s="75"/>
      <c r="U7" s="77"/>
      <c r="V7" s="70"/>
      <c r="W7" s="78"/>
      <c r="X7" s="79"/>
      <c r="Y7" s="72"/>
    </row>
    <row r="8" spans="1:25" s="73" customFormat="1" ht="15.75" x14ac:dyDescent="0.25">
      <c r="A8" s="80" t="s">
        <v>28</v>
      </c>
      <c r="B8" s="80"/>
      <c r="C8" s="80"/>
      <c r="D8" s="80"/>
      <c r="E8" s="80"/>
      <c r="F8" s="80"/>
      <c r="G8" s="80"/>
      <c r="H8" s="80"/>
      <c r="I8" s="80"/>
      <c r="J8" s="80"/>
      <c r="K8" s="80"/>
      <c r="L8" s="80"/>
      <c r="M8" s="80"/>
      <c r="N8" s="80"/>
      <c r="O8" s="80"/>
      <c r="P8" s="80"/>
      <c r="Q8" s="80"/>
      <c r="R8" s="80"/>
      <c r="S8" s="80"/>
      <c r="T8" s="80"/>
      <c r="U8" s="81"/>
      <c r="V8" s="82">
        <f>+V9+V33+V36+V38</f>
        <v>391902</v>
      </c>
      <c r="W8" s="82">
        <f>+W9+W33+W36+W38</f>
        <v>8000</v>
      </c>
      <c r="X8" s="80"/>
      <c r="Y8" s="83"/>
    </row>
    <row r="9" spans="1:25" s="73" customFormat="1" ht="15.75" x14ac:dyDescent="0.25">
      <c r="A9" s="84" t="s">
        <v>29</v>
      </c>
      <c r="B9" s="85"/>
      <c r="C9" s="85"/>
      <c r="D9" s="85"/>
      <c r="E9" s="85"/>
      <c r="F9" s="85"/>
      <c r="G9" s="85"/>
      <c r="H9" s="85"/>
      <c r="I9" s="85"/>
      <c r="J9" s="85"/>
      <c r="K9" s="85"/>
      <c r="L9" s="85"/>
      <c r="M9" s="85"/>
      <c r="N9" s="85"/>
      <c r="O9" s="85"/>
      <c r="P9" s="85"/>
      <c r="Q9" s="85"/>
      <c r="R9" s="85"/>
      <c r="S9" s="85"/>
      <c r="T9" s="85"/>
      <c r="U9" s="86"/>
      <c r="V9" s="87">
        <f>SUM(V10:V32)</f>
        <v>350502</v>
      </c>
      <c r="W9" s="87">
        <f>SUM(W10:W31)</f>
        <v>8000</v>
      </c>
      <c r="X9" s="85"/>
      <c r="Y9" s="88"/>
    </row>
    <row r="10" spans="1:25" s="73" customFormat="1" ht="221.45" customHeight="1" x14ac:dyDescent="0.25">
      <c r="A10" s="89" t="s">
        <v>253</v>
      </c>
      <c r="B10" s="90" t="s">
        <v>254</v>
      </c>
      <c r="C10" s="76"/>
      <c r="D10" s="76"/>
      <c r="E10" s="76"/>
      <c r="F10" s="76"/>
      <c r="G10" s="76"/>
      <c r="H10" s="76"/>
      <c r="I10" s="76"/>
      <c r="J10" s="76"/>
      <c r="K10" s="76"/>
      <c r="L10" s="76"/>
      <c r="M10" s="76"/>
      <c r="N10" s="76"/>
      <c r="O10" s="76"/>
      <c r="P10" s="76"/>
      <c r="Q10" s="76"/>
      <c r="R10" s="76"/>
      <c r="S10" s="76"/>
      <c r="T10" s="91" t="s">
        <v>255</v>
      </c>
      <c r="U10" s="19" t="s">
        <v>256</v>
      </c>
      <c r="V10" s="39">
        <v>1000</v>
      </c>
      <c r="W10" s="92">
        <v>0</v>
      </c>
      <c r="X10" s="76"/>
      <c r="Y10" s="91" t="s">
        <v>30</v>
      </c>
    </row>
    <row r="11" spans="1:25" s="73" customFormat="1" ht="96.6" customHeight="1" x14ac:dyDescent="0.3">
      <c r="A11" s="90" t="s">
        <v>395</v>
      </c>
      <c r="B11" s="90" t="s">
        <v>31</v>
      </c>
      <c r="C11" s="93" t="s">
        <v>32</v>
      </c>
      <c r="D11" s="94"/>
      <c r="E11" s="94"/>
      <c r="F11" s="94"/>
      <c r="G11" s="94"/>
      <c r="H11" s="94"/>
      <c r="I11" s="94"/>
      <c r="J11" s="94"/>
      <c r="K11" s="94"/>
      <c r="L11" s="94"/>
      <c r="M11" s="94"/>
      <c r="N11" s="94"/>
      <c r="O11" s="94"/>
      <c r="P11" s="94"/>
      <c r="Q11" s="94"/>
      <c r="R11" s="94"/>
      <c r="S11" s="94"/>
      <c r="T11" s="91" t="s">
        <v>257</v>
      </c>
      <c r="U11" s="22" t="s">
        <v>33</v>
      </c>
      <c r="V11" s="39">
        <v>1000</v>
      </c>
      <c r="W11" s="20">
        <v>0</v>
      </c>
      <c r="X11" s="95"/>
      <c r="Y11" s="90" t="s">
        <v>34</v>
      </c>
    </row>
    <row r="12" spans="1:25" s="73" customFormat="1" ht="54" customHeight="1" x14ac:dyDescent="0.3">
      <c r="A12" s="90" t="s">
        <v>396</v>
      </c>
      <c r="B12" s="90" t="s">
        <v>35</v>
      </c>
      <c r="C12" s="93" t="s">
        <v>36</v>
      </c>
      <c r="D12" s="94"/>
      <c r="E12" s="94"/>
      <c r="F12" s="94"/>
      <c r="G12" s="94"/>
      <c r="H12" s="94"/>
      <c r="I12" s="94"/>
      <c r="J12" s="94"/>
      <c r="K12" s="94"/>
      <c r="L12" s="94"/>
      <c r="M12" s="94"/>
      <c r="N12" s="94"/>
      <c r="O12" s="94"/>
      <c r="P12" s="94"/>
      <c r="Q12" s="94"/>
      <c r="R12" s="94"/>
      <c r="S12" s="94"/>
      <c r="T12" s="91" t="s">
        <v>37</v>
      </c>
      <c r="U12" s="22" t="s">
        <v>38</v>
      </c>
      <c r="V12" s="39">
        <v>2000</v>
      </c>
      <c r="W12" s="20">
        <v>5500</v>
      </c>
      <c r="X12" s="95"/>
      <c r="Y12" s="90" t="s">
        <v>39</v>
      </c>
    </row>
    <row r="13" spans="1:25" s="73" customFormat="1" ht="134.25" customHeight="1" x14ac:dyDescent="0.3">
      <c r="A13" s="90" t="s">
        <v>397</v>
      </c>
      <c r="B13" s="90" t="s">
        <v>40</v>
      </c>
      <c r="C13" s="93" t="s">
        <v>41</v>
      </c>
      <c r="D13" s="94"/>
      <c r="E13" s="94"/>
      <c r="F13" s="94"/>
      <c r="G13" s="94"/>
      <c r="H13" s="94"/>
      <c r="I13" s="94"/>
      <c r="J13" s="94"/>
      <c r="K13" s="94"/>
      <c r="L13" s="94"/>
      <c r="M13" s="94"/>
      <c r="N13" s="94"/>
      <c r="O13" s="94"/>
      <c r="P13" s="94"/>
      <c r="Q13" s="94"/>
      <c r="R13" s="94"/>
      <c r="S13" s="94"/>
      <c r="T13" s="90" t="s">
        <v>260</v>
      </c>
      <c r="U13" s="22" t="s">
        <v>264</v>
      </c>
      <c r="V13" s="13">
        <v>15000</v>
      </c>
      <c r="W13" s="20">
        <v>0</v>
      </c>
      <c r="X13" s="95"/>
      <c r="Y13" s="90" t="s">
        <v>262</v>
      </c>
    </row>
    <row r="14" spans="1:25" s="73" customFormat="1" ht="86.1" customHeight="1" x14ac:dyDescent="0.3">
      <c r="A14" s="90" t="s">
        <v>398</v>
      </c>
      <c r="B14" s="90" t="s">
        <v>258</v>
      </c>
      <c r="C14" s="93" t="s">
        <v>41</v>
      </c>
      <c r="D14" s="94"/>
      <c r="E14" s="94"/>
      <c r="F14" s="94"/>
      <c r="G14" s="94"/>
      <c r="H14" s="94"/>
      <c r="I14" s="94"/>
      <c r="J14" s="94"/>
      <c r="K14" s="94"/>
      <c r="L14" s="94"/>
      <c r="M14" s="94"/>
      <c r="N14" s="94"/>
      <c r="O14" s="94"/>
      <c r="P14" s="94"/>
      <c r="Q14" s="94"/>
      <c r="R14" s="94"/>
      <c r="S14" s="94"/>
      <c r="T14" s="90" t="s">
        <v>261</v>
      </c>
      <c r="U14" s="22" t="s">
        <v>259</v>
      </c>
      <c r="V14" s="13">
        <v>15000</v>
      </c>
      <c r="W14" s="20">
        <v>0</v>
      </c>
      <c r="X14" s="95"/>
      <c r="Y14" s="90" t="s">
        <v>263</v>
      </c>
    </row>
    <row r="15" spans="1:25" s="73" customFormat="1" ht="44.45" customHeight="1" x14ac:dyDescent="0.3">
      <c r="A15" s="91" t="s">
        <v>399</v>
      </c>
      <c r="B15" s="93" t="s">
        <v>265</v>
      </c>
      <c r="C15" s="95"/>
      <c r="D15" s="94"/>
      <c r="E15" s="94"/>
      <c r="F15" s="94"/>
      <c r="G15" s="94"/>
      <c r="H15" s="94"/>
      <c r="I15" s="94"/>
      <c r="J15" s="94"/>
      <c r="K15" s="94"/>
      <c r="L15" s="94"/>
      <c r="M15" s="94"/>
      <c r="N15" s="94"/>
      <c r="O15" s="94"/>
      <c r="P15" s="94"/>
      <c r="Q15" s="94"/>
      <c r="R15" s="94"/>
      <c r="S15" s="94"/>
      <c r="T15" s="96" t="s">
        <v>42</v>
      </c>
      <c r="U15" s="97" t="s">
        <v>266</v>
      </c>
      <c r="V15" s="13">
        <v>4600</v>
      </c>
      <c r="W15" s="20">
        <v>0</v>
      </c>
      <c r="X15" s="95"/>
      <c r="Y15" s="90" t="s">
        <v>43</v>
      </c>
    </row>
    <row r="16" spans="1:25" s="73" customFormat="1" ht="71.25" customHeight="1" x14ac:dyDescent="0.3">
      <c r="A16" s="91" t="s">
        <v>400</v>
      </c>
      <c r="B16" s="91" t="s">
        <v>401</v>
      </c>
      <c r="C16" s="95"/>
      <c r="D16" s="94"/>
      <c r="E16" s="94"/>
      <c r="F16" s="94"/>
      <c r="G16" s="94"/>
      <c r="H16" s="94"/>
      <c r="I16" s="94"/>
      <c r="J16" s="94"/>
      <c r="K16" s="94"/>
      <c r="L16" s="94"/>
      <c r="M16" s="94"/>
      <c r="N16" s="94"/>
      <c r="O16" s="94"/>
      <c r="P16" s="94"/>
      <c r="Q16" s="94"/>
      <c r="R16" s="94"/>
      <c r="S16" s="94"/>
      <c r="T16" s="93" t="s">
        <v>44</v>
      </c>
      <c r="U16" s="19" t="s">
        <v>45</v>
      </c>
      <c r="V16" s="13">
        <v>170000</v>
      </c>
      <c r="W16" s="20">
        <v>0</v>
      </c>
      <c r="X16" s="95"/>
      <c r="Y16" s="91" t="s">
        <v>43</v>
      </c>
    </row>
    <row r="17" spans="1:34" s="73" customFormat="1" ht="67.5" customHeight="1" x14ac:dyDescent="0.3">
      <c r="A17" s="91" t="s">
        <v>402</v>
      </c>
      <c r="B17" s="91" t="s">
        <v>46</v>
      </c>
      <c r="C17" s="95"/>
      <c r="D17" s="94"/>
      <c r="E17" s="94"/>
      <c r="F17" s="94"/>
      <c r="G17" s="94"/>
      <c r="H17" s="94"/>
      <c r="I17" s="94"/>
      <c r="J17" s="94"/>
      <c r="K17" s="94"/>
      <c r="L17" s="94"/>
      <c r="M17" s="94"/>
      <c r="N17" s="94"/>
      <c r="O17" s="94"/>
      <c r="P17" s="94"/>
      <c r="Q17" s="94"/>
      <c r="R17" s="94"/>
      <c r="S17" s="94"/>
      <c r="T17" s="93" t="s">
        <v>47</v>
      </c>
      <c r="U17" s="19" t="s">
        <v>267</v>
      </c>
      <c r="V17" s="13">
        <v>3000</v>
      </c>
      <c r="W17" s="20">
        <v>0</v>
      </c>
      <c r="X17" s="95"/>
      <c r="Y17" s="91" t="s">
        <v>48</v>
      </c>
    </row>
    <row r="18" spans="1:34" s="73" customFormat="1" ht="101.25" customHeight="1" x14ac:dyDescent="0.3">
      <c r="A18" s="98" t="s">
        <v>403</v>
      </c>
      <c r="B18" s="96" t="s">
        <v>49</v>
      </c>
      <c r="C18" s="95"/>
      <c r="D18" s="94"/>
      <c r="E18" s="94"/>
      <c r="F18" s="94"/>
      <c r="G18" s="94"/>
      <c r="H18" s="94"/>
      <c r="I18" s="94"/>
      <c r="J18" s="94"/>
      <c r="K18" s="94"/>
      <c r="L18" s="94"/>
      <c r="M18" s="94"/>
      <c r="N18" s="94"/>
      <c r="O18" s="94"/>
      <c r="P18" s="94"/>
      <c r="Q18" s="94"/>
      <c r="R18" s="94"/>
      <c r="S18" s="94"/>
      <c r="T18" s="91" t="s">
        <v>50</v>
      </c>
      <c r="U18" s="19" t="s">
        <v>51</v>
      </c>
      <c r="V18" s="13">
        <v>2400</v>
      </c>
      <c r="W18" s="20">
        <v>2500</v>
      </c>
      <c r="X18" s="95"/>
      <c r="Y18" s="99" t="s">
        <v>43</v>
      </c>
    </row>
    <row r="19" spans="1:34" s="73" customFormat="1" ht="80.25" customHeight="1" x14ac:dyDescent="0.3">
      <c r="A19" s="91" t="s">
        <v>404</v>
      </c>
      <c r="B19" s="96" t="s">
        <v>52</v>
      </c>
      <c r="C19" s="95"/>
      <c r="D19" s="94"/>
      <c r="E19" s="94"/>
      <c r="F19" s="94"/>
      <c r="G19" s="94"/>
      <c r="H19" s="94"/>
      <c r="I19" s="94"/>
      <c r="J19" s="94"/>
      <c r="K19" s="94"/>
      <c r="L19" s="94"/>
      <c r="M19" s="94"/>
      <c r="N19" s="94"/>
      <c r="O19" s="94"/>
      <c r="P19" s="94"/>
      <c r="Q19" s="94"/>
      <c r="R19" s="94"/>
      <c r="S19" s="94"/>
      <c r="T19" s="100" t="s">
        <v>268</v>
      </c>
      <c r="U19" s="19" t="s">
        <v>269</v>
      </c>
      <c r="V19" s="13">
        <v>5000</v>
      </c>
      <c r="W19" s="20">
        <v>0</v>
      </c>
      <c r="X19" s="95"/>
      <c r="Y19" s="99" t="s">
        <v>43</v>
      </c>
    </row>
    <row r="20" spans="1:34" s="73" customFormat="1" ht="51.6" customHeight="1" x14ac:dyDescent="0.3">
      <c r="A20" s="101" t="s">
        <v>382</v>
      </c>
      <c r="B20" s="96" t="s">
        <v>53</v>
      </c>
      <c r="C20" s="95"/>
      <c r="D20" s="94"/>
      <c r="E20" s="94"/>
      <c r="F20" s="94"/>
      <c r="G20" s="94"/>
      <c r="H20" s="94"/>
      <c r="I20" s="94"/>
      <c r="J20" s="94"/>
      <c r="K20" s="94"/>
      <c r="L20" s="94"/>
      <c r="M20" s="94"/>
      <c r="N20" s="94"/>
      <c r="O20" s="94"/>
      <c r="P20" s="94"/>
      <c r="Q20" s="94"/>
      <c r="R20" s="94"/>
      <c r="S20" s="94"/>
      <c r="T20" s="91" t="s">
        <v>54</v>
      </c>
      <c r="U20" s="19" t="s">
        <v>270</v>
      </c>
      <c r="V20" s="13">
        <f>850+625+670+200+625</f>
        <v>2970</v>
      </c>
      <c r="W20" s="20">
        <v>0</v>
      </c>
      <c r="X20" s="95"/>
      <c r="Y20" s="99" t="s">
        <v>43</v>
      </c>
    </row>
    <row r="21" spans="1:34" s="73" customFormat="1" ht="37.5" customHeight="1" x14ac:dyDescent="0.3">
      <c r="A21" s="91" t="s">
        <v>405</v>
      </c>
      <c r="B21" s="91" t="s">
        <v>55</v>
      </c>
      <c r="C21" s="95"/>
      <c r="D21" s="94"/>
      <c r="E21" s="94"/>
      <c r="F21" s="94"/>
      <c r="G21" s="94"/>
      <c r="H21" s="94"/>
      <c r="I21" s="94"/>
      <c r="J21" s="94"/>
      <c r="K21" s="94"/>
      <c r="L21" s="94"/>
      <c r="M21" s="94"/>
      <c r="N21" s="94"/>
      <c r="O21" s="94"/>
      <c r="P21" s="94"/>
      <c r="Q21" s="94"/>
      <c r="R21" s="94"/>
      <c r="S21" s="94"/>
      <c r="T21" s="91" t="s">
        <v>56</v>
      </c>
      <c r="U21" s="19" t="s">
        <v>57</v>
      </c>
      <c r="V21" s="13">
        <v>1700</v>
      </c>
      <c r="W21" s="20">
        <v>0</v>
      </c>
      <c r="X21" s="95"/>
      <c r="Y21" s="99" t="s">
        <v>43</v>
      </c>
    </row>
    <row r="22" spans="1:34" s="73" customFormat="1" ht="92.25" customHeight="1" x14ac:dyDescent="0.3">
      <c r="A22" s="91" t="s">
        <v>335</v>
      </c>
      <c r="B22" s="91" t="s">
        <v>58</v>
      </c>
      <c r="C22" s="95"/>
      <c r="D22" s="94"/>
      <c r="E22" s="94"/>
      <c r="F22" s="94"/>
      <c r="G22" s="94"/>
      <c r="H22" s="94"/>
      <c r="I22" s="94"/>
      <c r="J22" s="94"/>
      <c r="K22" s="94"/>
      <c r="L22" s="94"/>
      <c r="M22" s="94"/>
      <c r="N22" s="94"/>
      <c r="O22" s="94"/>
      <c r="P22" s="94"/>
      <c r="Q22" s="94"/>
      <c r="R22" s="94"/>
      <c r="S22" s="94"/>
      <c r="T22" s="91" t="s">
        <v>59</v>
      </c>
      <c r="U22" s="19" t="s">
        <v>271</v>
      </c>
      <c r="V22" s="13">
        <v>8632</v>
      </c>
      <c r="W22" s="20">
        <v>0</v>
      </c>
      <c r="X22" s="95"/>
      <c r="Y22" s="99" t="s">
        <v>43</v>
      </c>
    </row>
    <row r="23" spans="1:34" s="73" customFormat="1" ht="167.25" customHeight="1" x14ac:dyDescent="0.3">
      <c r="A23" s="91" t="s">
        <v>336</v>
      </c>
      <c r="B23" s="91" t="s">
        <v>276</v>
      </c>
      <c r="C23" s="91" t="s">
        <v>275</v>
      </c>
      <c r="D23" s="94"/>
      <c r="E23" s="94"/>
      <c r="F23" s="94"/>
      <c r="G23" s="94"/>
      <c r="H23" s="94"/>
      <c r="I23" s="94"/>
      <c r="J23" s="94"/>
      <c r="K23" s="94"/>
      <c r="L23" s="94"/>
      <c r="M23" s="94"/>
      <c r="N23" s="94"/>
      <c r="O23" s="94"/>
      <c r="P23" s="94"/>
      <c r="Q23" s="94"/>
      <c r="R23" s="94"/>
      <c r="S23" s="94"/>
      <c r="T23" s="91" t="s">
        <v>60</v>
      </c>
      <c r="U23" s="19" t="s">
        <v>272</v>
      </c>
      <c r="V23" s="13">
        <v>25000</v>
      </c>
      <c r="W23" s="20">
        <v>0</v>
      </c>
      <c r="X23" s="95"/>
      <c r="Y23" s="99" t="s">
        <v>43</v>
      </c>
    </row>
    <row r="24" spans="1:34" s="73" customFormat="1" ht="117.75" customHeight="1" x14ac:dyDescent="0.3">
      <c r="A24" s="91" t="s">
        <v>406</v>
      </c>
      <c r="B24" s="91" t="s">
        <v>274</v>
      </c>
      <c r="C24" s="91" t="s">
        <v>275</v>
      </c>
      <c r="D24" s="94"/>
      <c r="E24" s="94"/>
      <c r="F24" s="94"/>
      <c r="G24" s="94"/>
      <c r="H24" s="94"/>
      <c r="I24" s="94"/>
      <c r="J24" s="94"/>
      <c r="K24" s="94"/>
      <c r="L24" s="94"/>
      <c r="M24" s="94"/>
      <c r="N24" s="94"/>
      <c r="O24" s="94"/>
      <c r="P24" s="94"/>
      <c r="Q24" s="94"/>
      <c r="R24" s="94"/>
      <c r="S24" s="94"/>
      <c r="T24" s="102" t="s">
        <v>61</v>
      </c>
      <c r="U24" s="19" t="s">
        <v>273</v>
      </c>
      <c r="V24" s="13">
        <v>12000</v>
      </c>
      <c r="W24" s="20">
        <v>0</v>
      </c>
      <c r="X24" s="95"/>
      <c r="Y24" s="99" t="s">
        <v>43</v>
      </c>
    </row>
    <row r="25" spans="1:34" s="73" customFormat="1" ht="34.700000000000003" customHeight="1" x14ac:dyDescent="0.3">
      <c r="A25" s="91" t="s">
        <v>407</v>
      </c>
      <c r="B25" s="91" t="s">
        <v>62</v>
      </c>
      <c r="C25" s="95"/>
      <c r="D25" s="94"/>
      <c r="E25" s="94"/>
      <c r="F25" s="94"/>
      <c r="G25" s="94"/>
      <c r="H25" s="94"/>
      <c r="I25" s="94"/>
      <c r="J25" s="94"/>
      <c r="K25" s="94"/>
      <c r="L25" s="94"/>
      <c r="M25" s="94"/>
      <c r="N25" s="94"/>
      <c r="O25" s="94"/>
      <c r="P25" s="94"/>
      <c r="Q25" s="94"/>
      <c r="R25" s="94"/>
      <c r="S25" s="94"/>
      <c r="T25" s="102" t="s">
        <v>63</v>
      </c>
      <c r="U25" s="19" t="s">
        <v>277</v>
      </c>
      <c r="V25" s="13">
        <v>8000</v>
      </c>
      <c r="W25" s="20">
        <v>0</v>
      </c>
      <c r="X25" s="95"/>
      <c r="Y25" s="99" t="s">
        <v>43</v>
      </c>
    </row>
    <row r="26" spans="1:34" s="73" customFormat="1" ht="44.45" customHeight="1" x14ac:dyDescent="0.3">
      <c r="A26" s="91" t="s">
        <v>337</v>
      </c>
      <c r="B26" s="91" t="s">
        <v>64</v>
      </c>
      <c r="C26" s="95"/>
      <c r="D26" s="94"/>
      <c r="E26" s="94"/>
      <c r="F26" s="94"/>
      <c r="G26" s="94"/>
      <c r="H26" s="94"/>
      <c r="I26" s="94"/>
      <c r="J26" s="94"/>
      <c r="K26" s="94"/>
      <c r="L26" s="94"/>
      <c r="M26" s="94"/>
      <c r="N26" s="94"/>
      <c r="O26" s="94"/>
      <c r="P26" s="94"/>
      <c r="Q26" s="94"/>
      <c r="R26" s="94"/>
      <c r="S26" s="94"/>
      <c r="T26" s="103" t="s">
        <v>65</v>
      </c>
      <c r="U26" s="19" t="s">
        <v>278</v>
      </c>
      <c r="V26" s="13">
        <v>1000</v>
      </c>
      <c r="W26" s="20">
        <v>0</v>
      </c>
      <c r="X26" s="95"/>
      <c r="Y26" s="99" t="s">
        <v>43</v>
      </c>
    </row>
    <row r="27" spans="1:34" s="73" customFormat="1" ht="144.75" customHeight="1" x14ac:dyDescent="0.3">
      <c r="A27" s="91" t="s">
        <v>408</v>
      </c>
      <c r="B27" s="91" t="s">
        <v>281</v>
      </c>
      <c r="C27" s="95"/>
      <c r="D27" s="94"/>
      <c r="E27" s="94"/>
      <c r="F27" s="94"/>
      <c r="G27" s="94"/>
      <c r="H27" s="94"/>
      <c r="I27" s="94"/>
      <c r="J27" s="94"/>
      <c r="K27" s="94"/>
      <c r="L27" s="94"/>
      <c r="M27" s="94"/>
      <c r="N27" s="94"/>
      <c r="O27" s="94"/>
      <c r="P27" s="94"/>
      <c r="Q27" s="94"/>
      <c r="R27" s="94"/>
      <c r="S27" s="94"/>
      <c r="T27" s="91" t="s">
        <v>66</v>
      </c>
      <c r="U27" s="19" t="s">
        <v>279</v>
      </c>
      <c r="V27" s="13">
        <v>25000</v>
      </c>
      <c r="W27" s="20">
        <v>0</v>
      </c>
      <c r="X27" s="95"/>
      <c r="Y27" s="99" t="s">
        <v>43</v>
      </c>
    </row>
    <row r="28" spans="1:34" s="73" customFormat="1" ht="120" customHeight="1" x14ac:dyDescent="0.3">
      <c r="A28" s="91" t="s">
        <v>409</v>
      </c>
      <c r="B28" s="91" t="s">
        <v>67</v>
      </c>
      <c r="C28" s="95"/>
      <c r="D28" s="94"/>
      <c r="E28" s="94"/>
      <c r="F28" s="94"/>
      <c r="G28" s="94"/>
      <c r="H28" s="94"/>
      <c r="I28" s="94"/>
      <c r="J28" s="94"/>
      <c r="K28" s="94"/>
      <c r="L28" s="94"/>
      <c r="M28" s="94"/>
      <c r="N28" s="94"/>
      <c r="O28" s="94"/>
      <c r="P28" s="94"/>
      <c r="Q28" s="94"/>
      <c r="R28" s="94"/>
      <c r="S28" s="94"/>
      <c r="T28" s="91" t="s">
        <v>68</v>
      </c>
      <c r="U28" s="19" t="s">
        <v>280</v>
      </c>
      <c r="V28" s="13">
        <v>1000</v>
      </c>
      <c r="W28" s="20">
        <v>0</v>
      </c>
      <c r="X28" s="95"/>
      <c r="Y28" s="99" t="s">
        <v>43</v>
      </c>
    </row>
    <row r="29" spans="1:34" s="73" customFormat="1" ht="81.599999999999994" customHeight="1" x14ac:dyDescent="0.3">
      <c r="A29" s="91" t="s">
        <v>410</v>
      </c>
      <c r="B29" s="91" t="s">
        <v>69</v>
      </c>
      <c r="C29" s="95"/>
      <c r="D29" s="94"/>
      <c r="E29" s="94"/>
      <c r="F29" s="94"/>
      <c r="G29" s="94"/>
      <c r="H29" s="94"/>
      <c r="I29" s="94"/>
      <c r="J29" s="94"/>
      <c r="K29" s="94"/>
      <c r="L29" s="94"/>
      <c r="M29" s="94"/>
      <c r="N29" s="94"/>
      <c r="O29" s="94"/>
      <c r="P29" s="94"/>
      <c r="Q29" s="94"/>
      <c r="R29" s="94"/>
      <c r="S29" s="94"/>
      <c r="T29" s="91" t="s">
        <v>286</v>
      </c>
      <c r="U29" s="19" t="s">
        <v>368</v>
      </c>
      <c r="V29" s="13">
        <v>6000</v>
      </c>
      <c r="W29" s="20">
        <v>0</v>
      </c>
      <c r="X29" s="95"/>
      <c r="Y29" s="99" t="s">
        <v>43</v>
      </c>
    </row>
    <row r="30" spans="1:34" s="73" customFormat="1" ht="127.5" customHeight="1" x14ac:dyDescent="0.3">
      <c r="A30" s="91" t="s">
        <v>411</v>
      </c>
      <c r="B30" s="104" t="s">
        <v>282</v>
      </c>
      <c r="C30" s="105"/>
      <c r="D30" s="106"/>
      <c r="E30" s="106"/>
      <c r="F30" s="106"/>
      <c r="G30" s="106"/>
      <c r="H30" s="106"/>
      <c r="I30" s="106"/>
      <c r="J30" s="106"/>
      <c r="K30" s="106"/>
      <c r="L30" s="106"/>
      <c r="M30" s="106"/>
      <c r="N30" s="106"/>
      <c r="O30" s="106"/>
      <c r="P30" s="106"/>
      <c r="Q30" s="106"/>
      <c r="R30" s="106"/>
      <c r="S30" s="106"/>
      <c r="T30" s="91" t="s">
        <v>66</v>
      </c>
      <c r="U30" s="19" t="s">
        <v>283</v>
      </c>
      <c r="V30" s="13">
        <v>25000</v>
      </c>
      <c r="W30" s="40">
        <v>0</v>
      </c>
      <c r="X30" s="105"/>
      <c r="Y30" s="104"/>
    </row>
    <row r="31" spans="1:34" s="73" customFormat="1" ht="66" customHeight="1" x14ac:dyDescent="0.3">
      <c r="A31" s="91" t="s">
        <v>412</v>
      </c>
      <c r="B31" s="104" t="s">
        <v>284</v>
      </c>
      <c r="C31" s="105"/>
      <c r="D31" s="106"/>
      <c r="E31" s="106"/>
      <c r="F31" s="106"/>
      <c r="G31" s="106"/>
      <c r="H31" s="106"/>
      <c r="I31" s="106"/>
      <c r="J31" s="106"/>
      <c r="K31" s="106"/>
      <c r="L31" s="106"/>
      <c r="M31" s="106"/>
      <c r="N31" s="106"/>
      <c r="O31" s="106"/>
      <c r="P31" s="106"/>
      <c r="Q31" s="106"/>
      <c r="R31" s="106"/>
      <c r="S31" s="106"/>
      <c r="T31" s="91" t="s">
        <v>287</v>
      </c>
      <c r="U31" s="19" t="s">
        <v>285</v>
      </c>
      <c r="V31" s="13">
        <v>1200</v>
      </c>
      <c r="W31" s="40">
        <v>0</v>
      </c>
      <c r="X31" s="105"/>
      <c r="Y31" s="104"/>
    </row>
    <row r="32" spans="1:34" s="73" customFormat="1" ht="136.5" customHeight="1" x14ac:dyDescent="0.25">
      <c r="A32" s="107" t="s">
        <v>381</v>
      </c>
      <c r="B32" s="108" t="s">
        <v>363</v>
      </c>
      <c r="C32" s="109"/>
      <c r="D32" s="110"/>
      <c r="E32" s="110"/>
      <c r="F32" s="110"/>
      <c r="G32" s="110"/>
      <c r="H32" s="110"/>
      <c r="I32" s="110"/>
      <c r="J32" s="110"/>
      <c r="K32" s="110"/>
      <c r="L32" s="110"/>
      <c r="M32" s="110"/>
      <c r="N32" s="110"/>
      <c r="O32" s="110"/>
      <c r="P32" s="110"/>
      <c r="Q32" s="110"/>
      <c r="R32" s="110"/>
      <c r="S32" s="110"/>
      <c r="T32" s="108"/>
      <c r="U32" s="21"/>
      <c r="V32" s="111">
        <v>14000</v>
      </c>
      <c r="W32" s="112"/>
      <c r="X32" s="112"/>
      <c r="Y32" s="113"/>
      <c r="Z32" s="114"/>
      <c r="AA32" s="115">
        <f t="shared" ref="AA32" si="0">Z32/500</f>
        <v>0</v>
      </c>
      <c r="AB32" s="111">
        <f>Z32</f>
        <v>0</v>
      </c>
      <c r="AC32" s="111">
        <v>14000</v>
      </c>
      <c r="AD32" s="116" t="e">
        <f>(#REF!-Z32)</f>
        <v>#REF!</v>
      </c>
      <c r="AE32" s="117"/>
      <c r="AF32" s="114" t="s">
        <v>364</v>
      </c>
      <c r="AG32" s="114"/>
      <c r="AH32" s="111"/>
    </row>
    <row r="33" spans="1:25" s="73" customFormat="1" ht="15.75" x14ac:dyDescent="0.25">
      <c r="A33" s="84" t="s">
        <v>323</v>
      </c>
      <c r="B33" s="85"/>
      <c r="C33" s="85"/>
      <c r="D33" s="85"/>
      <c r="E33" s="85"/>
      <c r="F33" s="85"/>
      <c r="G33" s="85"/>
      <c r="H33" s="85"/>
      <c r="I33" s="85"/>
      <c r="J33" s="85"/>
      <c r="K33" s="85"/>
      <c r="L33" s="85"/>
      <c r="M33" s="85"/>
      <c r="N33" s="85"/>
      <c r="O33" s="85"/>
      <c r="P33" s="85"/>
      <c r="Q33" s="85"/>
      <c r="R33" s="85"/>
      <c r="S33" s="85"/>
      <c r="T33" s="85"/>
      <c r="U33" s="86"/>
      <c r="V33" s="118">
        <f>SUM(V34:V35)</f>
        <v>10400</v>
      </c>
      <c r="W33" s="118">
        <f>SUM(W34:W35)</f>
        <v>0</v>
      </c>
      <c r="X33" s="85"/>
      <c r="Y33" s="119"/>
    </row>
    <row r="34" spans="1:25" s="73" customFormat="1" ht="88.5" customHeight="1" x14ac:dyDescent="0.3">
      <c r="A34" s="91" t="s">
        <v>338</v>
      </c>
      <c r="B34" s="91" t="s">
        <v>289</v>
      </c>
      <c r="C34" s="95"/>
      <c r="D34" s="94"/>
      <c r="E34" s="94"/>
      <c r="F34" s="94"/>
      <c r="G34" s="94"/>
      <c r="H34" s="94"/>
      <c r="I34" s="94"/>
      <c r="J34" s="94"/>
      <c r="K34" s="94"/>
      <c r="L34" s="94"/>
      <c r="M34" s="94"/>
      <c r="N34" s="94"/>
      <c r="O34" s="94"/>
      <c r="P34" s="94"/>
      <c r="Q34" s="94"/>
      <c r="R34" s="94"/>
      <c r="S34" s="94"/>
      <c r="T34" s="91" t="s">
        <v>288</v>
      </c>
      <c r="U34" s="19" t="s">
        <v>70</v>
      </c>
      <c r="V34" s="13">
        <v>3000</v>
      </c>
      <c r="W34" s="20">
        <v>0</v>
      </c>
      <c r="X34" s="95"/>
      <c r="Y34" s="99" t="s">
        <v>43</v>
      </c>
    </row>
    <row r="35" spans="1:25" s="73" customFormat="1" ht="69" customHeight="1" x14ac:dyDescent="0.3">
      <c r="A35" s="90" t="s">
        <v>413</v>
      </c>
      <c r="B35" s="91" t="s">
        <v>71</v>
      </c>
      <c r="C35" s="95"/>
      <c r="D35" s="94"/>
      <c r="E35" s="94"/>
      <c r="F35" s="120"/>
      <c r="G35" s="120"/>
      <c r="H35" s="94"/>
      <c r="I35" s="94"/>
      <c r="J35" s="94"/>
      <c r="K35" s="94"/>
      <c r="L35" s="94"/>
      <c r="M35" s="94"/>
      <c r="N35" s="94"/>
      <c r="O35" s="94"/>
      <c r="P35" s="94"/>
      <c r="Q35" s="94"/>
      <c r="R35" s="94"/>
      <c r="S35" s="94"/>
      <c r="T35" s="91" t="s">
        <v>72</v>
      </c>
      <c r="U35" s="22" t="s">
        <v>73</v>
      </c>
      <c r="V35" s="13">
        <v>7400</v>
      </c>
      <c r="W35" s="20">
        <v>0</v>
      </c>
      <c r="X35" s="95"/>
      <c r="Y35" s="99" t="s">
        <v>43</v>
      </c>
    </row>
    <row r="36" spans="1:25" s="73" customFormat="1" ht="15.75" x14ac:dyDescent="0.25">
      <c r="A36" s="121" t="s">
        <v>74</v>
      </c>
      <c r="B36" s="85"/>
      <c r="C36" s="85"/>
      <c r="D36" s="85"/>
      <c r="E36" s="85"/>
      <c r="F36" s="85"/>
      <c r="G36" s="85"/>
      <c r="H36" s="85"/>
      <c r="I36" s="85"/>
      <c r="J36" s="85"/>
      <c r="K36" s="85"/>
      <c r="L36" s="85"/>
      <c r="M36" s="85"/>
      <c r="N36" s="85"/>
      <c r="O36" s="85"/>
      <c r="P36" s="85"/>
      <c r="Q36" s="85"/>
      <c r="R36" s="85"/>
      <c r="S36" s="85"/>
      <c r="T36" s="85"/>
      <c r="U36" s="86"/>
      <c r="V36" s="118">
        <f>+V37</f>
        <v>30000</v>
      </c>
      <c r="W36" s="118">
        <f>+W37</f>
        <v>0</v>
      </c>
      <c r="X36" s="85"/>
      <c r="Y36" s="119"/>
    </row>
    <row r="37" spans="1:25" s="73" customFormat="1" ht="156.75" customHeight="1" x14ac:dyDescent="0.3">
      <c r="A37" s="91" t="s">
        <v>414</v>
      </c>
      <c r="B37" s="98" t="s">
        <v>75</v>
      </c>
      <c r="C37" s="93" t="s">
        <v>76</v>
      </c>
      <c r="D37" s="94"/>
      <c r="E37" s="94"/>
      <c r="F37" s="94"/>
      <c r="G37" s="94"/>
      <c r="H37" s="94"/>
      <c r="I37" s="94"/>
      <c r="J37" s="94"/>
      <c r="K37" s="94"/>
      <c r="L37" s="94"/>
      <c r="M37" s="94"/>
      <c r="N37" s="94"/>
      <c r="O37" s="94"/>
      <c r="P37" s="94"/>
      <c r="Q37" s="94"/>
      <c r="R37" s="94"/>
      <c r="S37" s="94"/>
      <c r="T37" s="122" t="s">
        <v>77</v>
      </c>
      <c r="U37" s="19" t="s">
        <v>78</v>
      </c>
      <c r="V37" s="14">
        <v>30000</v>
      </c>
      <c r="W37" s="20">
        <v>0</v>
      </c>
      <c r="X37" s="95"/>
      <c r="Y37" s="123" t="s">
        <v>43</v>
      </c>
    </row>
    <row r="38" spans="1:25" s="73" customFormat="1" ht="30.75" customHeight="1" x14ac:dyDescent="0.25">
      <c r="A38" s="124" t="s">
        <v>83</v>
      </c>
      <c r="B38" s="125"/>
      <c r="C38" s="125"/>
      <c r="D38" s="125"/>
      <c r="E38" s="125"/>
      <c r="F38" s="125"/>
      <c r="G38" s="125"/>
      <c r="H38" s="125"/>
      <c r="I38" s="125"/>
      <c r="J38" s="125"/>
      <c r="K38" s="125"/>
      <c r="L38" s="125"/>
      <c r="M38" s="125"/>
      <c r="N38" s="125"/>
      <c r="O38" s="125"/>
      <c r="P38" s="125"/>
      <c r="Q38" s="125"/>
      <c r="R38" s="125"/>
      <c r="S38" s="125"/>
      <c r="T38" s="125"/>
      <c r="U38" s="126"/>
      <c r="V38" s="127">
        <f>V39</f>
        <v>1000</v>
      </c>
      <c r="W38" s="127">
        <f>W39</f>
        <v>0</v>
      </c>
      <c r="X38" s="128"/>
      <c r="Y38" s="129"/>
    </row>
    <row r="39" spans="1:25" s="73" customFormat="1" ht="39.75" customHeight="1" x14ac:dyDescent="0.3">
      <c r="A39" s="91" t="s">
        <v>339</v>
      </c>
      <c r="B39" s="130" t="s">
        <v>79</v>
      </c>
      <c r="C39" s="93" t="s">
        <v>80</v>
      </c>
      <c r="D39" s="94"/>
      <c r="E39" s="94"/>
      <c r="F39" s="94"/>
      <c r="G39" s="94"/>
      <c r="H39" s="94"/>
      <c r="I39" s="94"/>
      <c r="J39" s="94"/>
      <c r="K39" s="94"/>
      <c r="L39" s="94"/>
      <c r="M39" s="94"/>
      <c r="N39" s="94"/>
      <c r="O39" s="94"/>
      <c r="P39" s="94"/>
      <c r="Q39" s="94"/>
      <c r="R39" s="94"/>
      <c r="S39" s="94"/>
      <c r="T39" s="131" t="s">
        <v>81</v>
      </c>
      <c r="U39" s="132" t="s">
        <v>82</v>
      </c>
      <c r="V39" s="14">
        <f>500000/500</f>
        <v>1000</v>
      </c>
      <c r="W39" s="20">
        <v>0</v>
      </c>
      <c r="X39" s="95"/>
      <c r="Y39" s="123" t="s">
        <v>43</v>
      </c>
    </row>
    <row r="40" spans="1:25" s="73" customFormat="1" ht="24" customHeight="1" x14ac:dyDescent="0.3">
      <c r="A40" s="99"/>
      <c r="B40" s="130"/>
      <c r="C40" s="125"/>
      <c r="D40" s="106"/>
      <c r="E40" s="106"/>
      <c r="F40" s="106"/>
      <c r="G40" s="106"/>
      <c r="H40" s="106"/>
      <c r="I40" s="106"/>
      <c r="J40" s="106"/>
      <c r="K40" s="106"/>
      <c r="L40" s="106"/>
      <c r="M40" s="106"/>
      <c r="N40" s="106"/>
      <c r="O40" s="106"/>
      <c r="P40" s="106"/>
      <c r="Q40" s="106"/>
      <c r="R40" s="106"/>
      <c r="S40" s="106"/>
      <c r="T40" s="131"/>
      <c r="U40" s="133"/>
      <c r="V40" s="25"/>
      <c r="W40" s="134" t="s">
        <v>374</v>
      </c>
      <c r="X40" s="134"/>
      <c r="Y40" s="134"/>
    </row>
    <row r="41" spans="1:25" s="73" customFormat="1" ht="30" x14ac:dyDescent="0.4">
      <c r="A41" s="135" t="s">
        <v>84</v>
      </c>
      <c r="B41" s="136"/>
      <c r="C41" s="137"/>
      <c r="D41" s="137"/>
      <c r="E41" s="137"/>
      <c r="F41" s="137"/>
      <c r="G41" s="137"/>
      <c r="H41" s="137"/>
      <c r="I41" s="137"/>
      <c r="J41" s="137"/>
      <c r="K41" s="137"/>
      <c r="L41" s="137"/>
      <c r="M41" s="137"/>
      <c r="N41" s="137"/>
      <c r="O41" s="137"/>
      <c r="P41" s="137"/>
      <c r="Q41" s="137"/>
      <c r="R41" s="137"/>
      <c r="S41" s="137"/>
      <c r="T41" s="137"/>
      <c r="U41" s="138"/>
      <c r="V41" s="139">
        <f>+V42+V45+V49+V52+V57+V59</f>
        <v>442654</v>
      </c>
      <c r="W41" s="139">
        <f>+W42+W45+W49+W52+W57+W59</f>
        <v>675000</v>
      </c>
      <c r="X41" s="137"/>
      <c r="Y41" s="140"/>
    </row>
    <row r="42" spans="1:25" s="73" customFormat="1" ht="15.75" x14ac:dyDescent="0.25">
      <c r="A42" s="84" t="s">
        <v>85</v>
      </c>
      <c r="B42" s="85"/>
      <c r="C42" s="85"/>
      <c r="D42" s="85"/>
      <c r="E42" s="85"/>
      <c r="F42" s="85"/>
      <c r="G42" s="85"/>
      <c r="H42" s="85"/>
      <c r="I42" s="85"/>
      <c r="J42" s="85"/>
      <c r="K42" s="85"/>
      <c r="L42" s="85"/>
      <c r="M42" s="85"/>
      <c r="N42" s="85"/>
      <c r="O42" s="85"/>
      <c r="P42" s="85"/>
      <c r="Q42" s="85"/>
      <c r="R42" s="85"/>
      <c r="S42" s="85"/>
      <c r="T42" s="85"/>
      <c r="U42" s="86"/>
      <c r="V42" s="118">
        <f>+V43+V44</f>
        <v>102960</v>
      </c>
      <c r="W42" s="118">
        <f>+W43+W44</f>
        <v>300000</v>
      </c>
      <c r="X42" s="85"/>
      <c r="Y42" s="119"/>
    </row>
    <row r="43" spans="1:25" s="141" customFormat="1" ht="166.5" customHeight="1" x14ac:dyDescent="0.3">
      <c r="A43" s="90" t="s">
        <v>340</v>
      </c>
      <c r="B43" s="91" t="s">
        <v>319</v>
      </c>
      <c r="C43" s="93" t="s">
        <v>320</v>
      </c>
      <c r="D43" s="94"/>
      <c r="E43" s="94"/>
      <c r="F43" s="94"/>
      <c r="G43" s="94"/>
      <c r="H43" s="94"/>
      <c r="I43" s="94"/>
      <c r="J43" s="94"/>
      <c r="K43" s="94"/>
      <c r="L43" s="94"/>
      <c r="M43" s="94"/>
      <c r="N43" s="94"/>
      <c r="O43" s="94"/>
      <c r="P43" s="94"/>
      <c r="Q43" s="94"/>
      <c r="R43" s="94"/>
      <c r="S43" s="94"/>
      <c r="T43" s="91" t="s">
        <v>321</v>
      </c>
      <c r="U43" s="19" t="s">
        <v>322</v>
      </c>
      <c r="V43" s="13">
        <v>48000</v>
      </c>
      <c r="W43" s="20">
        <v>300000</v>
      </c>
      <c r="X43" s="95"/>
      <c r="Y43" s="123" t="s">
        <v>86</v>
      </c>
    </row>
    <row r="44" spans="1:25" s="73" customFormat="1" ht="82.5" customHeight="1" x14ac:dyDescent="0.3">
      <c r="A44" s="91" t="s">
        <v>415</v>
      </c>
      <c r="B44" s="142" t="s">
        <v>87</v>
      </c>
      <c r="C44" s="93" t="s">
        <v>88</v>
      </c>
      <c r="D44" s="94"/>
      <c r="E44" s="94"/>
      <c r="F44" s="94"/>
      <c r="G44" s="94"/>
      <c r="H44" s="94"/>
      <c r="I44" s="94"/>
      <c r="J44" s="94"/>
      <c r="K44" s="94"/>
      <c r="L44" s="94"/>
      <c r="M44" s="94"/>
      <c r="N44" s="94"/>
      <c r="O44" s="94"/>
      <c r="P44" s="94"/>
      <c r="Q44" s="94"/>
      <c r="R44" s="94"/>
      <c r="S44" s="94"/>
      <c r="T44" s="93" t="s">
        <v>89</v>
      </c>
      <c r="U44" s="19" t="s">
        <v>90</v>
      </c>
      <c r="V44" s="13">
        <f>29400+560+25000</f>
        <v>54960</v>
      </c>
      <c r="W44" s="20"/>
      <c r="X44" s="95"/>
      <c r="Y44" s="123" t="s">
        <v>43</v>
      </c>
    </row>
    <row r="45" spans="1:25" s="73" customFormat="1" ht="15.75" x14ac:dyDescent="0.25">
      <c r="A45" s="84" t="s">
        <v>91</v>
      </c>
      <c r="B45" s="85"/>
      <c r="C45" s="85"/>
      <c r="D45" s="85"/>
      <c r="E45" s="85"/>
      <c r="F45" s="85"/>
      <c r="G45" s="85"/>
      <c r="H45" s="85"/>
      <c r="I45" s="85"/>
      <c r="J45" s="85"/>
      <c r="K45" s="85"/>
      <c r="L45" s="85"/>
      <c r="M45" s="85"/>
      <c r="N45" s="85"/>
      <c r="O45" s="85"/>
      <c r="P45" s="85"/>
      <c r="Q45" s="85"/>
      <c r="R45" s="85"/>
      <c r="S45" s="85"/>
      <c r="T45" s="85"/>
      <c r="U45" s="86"/>
      <c r="V45" s="118">
        <f>+V46+V47+V48</f>
        <v>224900</v>
      </c>
      <c r="W45" s="118">
        <f>+W46+W47+W48</f>
        <v>0</v>
      </c>
      <c r="X45" s="85"/>
      <c r="Y45" s="119"/>
    </row>
    <row r="46" spans="1:25" s="73" customFormat="1" ht="73.150000000000006" customHeight="1" x14ac:dyDescent="0.3">
      <c r="A46" s="90" t="s">
        <v>416</v>
      </c>
      <c r="B46" s="91" t="s">
        <v>92</v>
      </c>
      <c r="C46" s="93" t="s">
        <v>93</v>
      </c>
      <c r="D46" s="94"/>
      <c r="E46" s="94"/>
      <c r="F46" s="94"/>
      <c r="G46" s="94"/>
      <c r="H46" s="94"/>
      <c r="I46" s="94"/>
      <c r="J46" s="94"/>
      <c r="K46" s="94"/>
      <c r="L46" s="94"/>
      <c r="M46" s="94"/>
      <c r="N46" s="94"/>
      <c r="O46" s="94"/>
      <c r="P46" s="94"/>
      <c r="Q46" s="94"/>
      <c r="R46" s="94"/>
      <c r="S46" s="94"/>
      <c r="T46" s="91" t="s">
        <v>94</v>
      </c>
      <c r="U46" s="41" t="s">
        <v>95</v>
      </c>
      <c r="V46" s="13">
        <v>50000</v>
      </c>
      <c r="W46" s="20"/>
      <c r="X46" s="95"/>
      <c r="Y46" s="99" t="s">
        <v>96</v>
      </c>
    </row>
    <row r="47" spans="1:25" s="73" customFormat="1" ht="254.25" customHeight="1" x14ac:dyDescent="0.3">
      <c r="A47" s="91" t="s">
        <v>341</v>
      </c>
      <c r="B47" s="91" t="s">
        <v>97</v>
      </c>
      <c r="C47" s="95"/>
      <c r="D47" s="94"/>
      <c r="E47" s="94"/>
      <c r="F47" s="94"/>
      <c r="G47" s="94"/>
      <c r="H47" s="94"/>
      <c r="I47" s="94"/>
      <c r="J47" s="94"/>
      <c r="K47" s="94"/>
      <c r="L47" s="94"/>
      <c r="M47" s="94"/>
      <c r="N47" s="94"/>
      <c r="O47" s="94"/>
      <c r="P47" s="94"/>
      <c r="Q47" s="94"/>
      <c r="R47" s="94"/>
      <c r="S47" s="94"/>
      <c r="T47" s="91" t="s">
        <v>98</v>
      </c>
      <c r="U47" s="19" t="s">
        <v>99</v>
      </c>
      <c r="V47" s="13">
        <v>162900</v>
      </c>
      <c r="W47" s="20"/>
      <c r="X47" s="95"/>
      <c r="Y47" s="99" t="s">
        <v>100</v>
      </c>
    </row>
    <row r="48" spans="1:25" s="73" customFormat="1" ht="68.25" customHeight="1" x14ac:dyDescent="0.3">
      <c r="A48" s="101" t="s">
        <v>342</v>
      </c>
      <c r="B48" s="91" t="s">
        <v>101</v>
      </c>
      <c r="C48" s="93" t="s">
        <v>80</v>
      </c>
      <c r="D48" s="94"/>
      <c r="E48" s="94"/>
      <c r="F48" s="94"/>
      <c r="G48" s="94"/>
      <c r="H48" s="94"/>
      <c r="I48" s="94"/>
      <c r="J48" s="94"/>
      <c r="K48" s="94"/>
      <c r="L48" s="94"/>
      <c r="M48" s="94"/>
      <c r="N48" s="94"/>
      <c r="O48" s="94"/>
      <c r="P48" s="94"/>
      <c r="Q48" s="94"/>
      <c r="R48" s="94"/>
      <c r="S48" s="94"/>
      <c r="T48" s="98" t="s">
        <v>102</v>
      </c>
      <c r="U48" s="22" t="s">
        <v>103</v>
      </c>
      <c r="V48" s="13">
        <v>12000</v>
      </c>
      <c r="W48" s="20">
        <v>0</v>
      </c>
      <c r="X48" s="95"/>
      <c r="Y48" s="99" t="s">
        <v>96</v>
      </c>
    </row>
    <row r="49" spans="1:25" s="73" customFormat="1" ht="15.75" x14ac:dyDescent="0.25">
      <c r="A49" s="84" t="s">
        <v>104</v>
      </c>
      <c r="B49" s="85"/>
      <c r="C49" s="85"/>
      <c r="D49" s="85"/>
      <c r="E49" s="85"/>
      <c r="F49" s="85"/>
      <c r="G49" s="85"/>
      <c r="H49" s="85"/>
      <c r="I49" s="85"/>
      <c r="J49" s="85"/>
      <c r="K49" s="85"/>
      <c r="L49" s="85"/>
      <c r="M49" s="85"/>
      <c r="N49" s="85"/>
      <c r="O49" s="85"/>
      <c r="P49" s="85"/>
      <c r="Q49" s="85"/>
      <c r="R49" s="85"/>
      <c r="S49" s="85"/>
      <c r="T49" s="85"/>
      <c r="U49" s="86"/>
      <c r="V49" s="118">
        <f>+V50+V51</f>
        <v>14216</v>
      </c>
      <c r="W49" s="118">
        <f>+W50+W51</f>
        <v>0</v>
      </c>
      <c r="X49" s="85"/>
      <c r="Y49" s="119"/>
    </row>
    <row r="50" spans="1:25" s="73" customFormat="1" ht="104.25" customHeight="1" x14ac:dyDescent="0.3">
      <c r="A50" s="91" t="s">
        <v>417</v>
      </c>
      <c r="B50" s="91" t="s">
        <v>105</v>
      </c>
      <c r="C50" s="93"/>
      <c r="D50" s="94"/>
      <c r="E50" s="94"/>
      <c r="F50" s="94"/>
      <c r="G50" s="94"/>
      <c r="H50" s="94"/>
      <c r="I50" s="94"/>
      <c r="J50" s="94"/>
      <c r="K50" s="94"/>
      <c r="L50" s="94"/>
      <c r="M50" s="94"/>
      <c r="N50" s="94"/>
      <c r="O50" s="94"/>
      <c r="P50" s="94"/>
      <c r="Q50" s="94"/>
      <c r="R50" s="94"/>
      <c r="S50" s="94"/>
      <c r="T50" s="98" t="s">
        <v>106</v>
      </c>
      <c r="U50" s="22" t="s">
        <v>107</v>
      </c>
      <c r="V50" s="13">
        <v>0</v>
      </c>
      <c r="W50" s="20">
        <v>0</v>
      </c>
      <c r="X50" s="95"/>
      <c r="Y50" s="99" t="s">
        <v>96</v>
      </c>
    </row>
    <row r="51" spans="1:25" s="73" customFormat="1" ht="66" customHeight="1" x14ac:dyDescent="0.3">
      <c r="A51" s="91" t="s">
        <v>418</v>
      </c>
      <c r="B51" s="91" t="s">
        <v>110</v>
      </c>
      <c r="C51" s="95"/>
      <c r="D51" s="94"/>
      <c r="E51" s="94"/>
      <c r="F51" s="94"/>
      <c r="G51" s="94"/>
      <c r="H51" s="94"/>
      <c r="I51" s="94"/>
      <c r="J51" s="94"/>
      <c r="K51" s="94"/>
      <c r="L51" s="94"/>
      <c r="M51" s="94"/>
      <c r="N51" s="94"/>
      <c r="O51" s="94"/>
      <c r="P51" s="94"/>
      <c r="Q51" s="94"/>
      <c r="R51" s="94"/>
      <c r="S51" s="94"/>
      <c r="T51" s="91" t="s">
        <v>111</v>
      </c>
      <c r="U51" s="19" t="s">
        <v>291</v>
      </c>
      <c r="V51" s="13">
        <f>4000+9676+540</f>
        <v>14216</v>
      </c>
      <c r="W51" s="20">
        <v>0</v>
      </c>
      <c r="X51" s="95"/>
      <c r="Y51" s="99" t="s">
        <v>112</v>
      </c>
    </row>
    <row r="52" spans="1:25" s="73" customFormat="1" ht="15.75" x14ac:dyDescent="0.25">
      <c r="A52" s="84" t="s">
        <v>113</v>
      </c>
      <c r="B52" s="85"/>
      <c r="C52" s="85"/>
      <c r="D52" s="85"/>
      <c r="E52" s="85"/>
      <c r="F52" s="85"/>
      <c r="G52" s="85"/>
      <c r="H52" s="85"/>
      <c r="I52" s="85"/>
      <c r="J52" s="85"/>
      <c r="K52" s="85"/>
      <c r="L52" s="85"/>
      <c r="M52" s="85"/>
      <c r="N52" s="85"/>
      <c r="O52" s="85"/>
      <c r="P52" s="85"/>
      <c r="Q52" s="85"/>
      <c r="R52" s="85"/>
      <c r="S52" s="85"/>
      <c r="T52" s="85"/>
      <c r="U52" s="86"/>
      <c r="V52" s="118">
        <f>+V53+V54+V55+V56</f>
        <v>44578</v>
      </c>
      <c r="W52" s="118">
        <f>+W53+W54+W55+W56</f>
        <v>375000</v>
      </c>
      <c r="X52" s="85"/>
      <c r="Y52" s="119"/>
    </row>
    <row r="53" spans="1:25" s="73" customFormat="1" ht="60" customHeight="1" x14ac:dyDescent="0.3">
      <c r="A53" s="91" t="s">
        <v>343</v>
      </c>
      <c r="B53" s="91" t="s">
        <v>114</v>
      </c>
      <c r="C53" s="91" t="s">
        <v>115</v>
      </c>
      <c r="D53" s="94"/>
      <c r="E53" s="94"/>
      <c r="F53" s="94"/>
      <c r="G53" s="94"/>
      <c r="H53" s="94"/>
      <c r="I53" s="94"/>
      <c r="J53" s="94"/>
      <c r="K53" s="94"/>
      <c r="L53" s="94"/>
      <c r="M53" s="94"/>
      <c r="N53" s="94"/>
      <c r="O53" s="94"/>
      <c r="P53" s="94"/>
      <c r="Q53" s="120"/>
      <c r="R53" s="120"/>
      <c r="S53" s="120"/>
      <c r="T53" s="100" t="s">
        <v>116</v>
      </c>
      <c r="U53" s="19" t="s">
        <v>117</v>
      </c>
      <c r="V53" s="13">
        <v>6378</v>
      </c>
      <c r="W53" s="20"/>
      <c r="X53" s="95"/>
      <c r="Y53" s="99" t="s">
        <v>118</v>
      </c>
    </row>
    <row r="54" spans="1:25" s="73" customFormat="1" ht="54" customHeight="1" x14ac:dyDescent="0.3">
      <c r="A54" s="91" t="s">
        <v>419</v>
      </c>
      <c r="B54" s="91" t="s">
        <v>119</v>
      </c>
      <c r="C54" s="93" t="s">
        <v>80</v>
      </c>
      <c r="D54" s="94"/>
      <c r="E54" s="94"/>
      <c r="F54" s="94"/>
      <c r="G54" s="94"/>
      <c r="H54" s="94"/>
      <c r="I54" s="94"/>
      <c r="J54" s="94"/>
      <c r="K54" s="94"/>
      <c r="L54" s="94"/>
      <c r="M54" s="94"/>
      <c r="N54" s="94"/>
      <c r="O54" s="94"/>
      <c r="P54" s="94"/>
      <c r="Q54" s="94"/>
      <c r="R54" s="94"/>
      <c r="S54" s="94"/>
      <c r="T54" s="91" t="s">
        <v>120</v>
      </c>
      <c r="U54" s="22" t="s">
        <v>121</v>
      </c>
      <c r="V54" s="13">
        <v>26000</v>
      </c>
      <c r="W54" s="20">
        <v>100000</v>
      </c>
      <c r="X54" s="95"/>
      <c r="Y54" s="99" t="s">
        <v>118</v>
      </c>
    </row>
    <row r="55" spans="1:25" s="73" customFormat="1" ht="54" customHeight="1" x14ac:dyDescent="0.3">
      <c r="A55" s="91" t="s">
        <v>420</v>
      </c>
      <c r="B55" s="91" t="s">
        <v>122</v>
      </c>
      <c r="C55" s="93" t="s">
        <v>80</v>
      </c>
      <c r="D55" s="94"/>
      <c r="E55" s="94"/>
      <c r="F55" s="94"/>
      <c r="G55" s="94"/>
      <c r="H55" s="94"/>
      <c r="I55" s="94"/>
      <c r="J55" s="94"/>
      <c r="K55" s="94"/>
      <c r="L55" s="94"/>
      <c r="M55" s="94"/>
      <c r="N55" s="94"/>
      <c r="O55" s="94"/>
      <c r="P55" s="94"/>
      <c r="Q55" s="94"/>
      <c r="R55" s="94"/>
      <c r="S55" s="94"/>
      <c r="T55" s="91" t="s">
        <v>123</v>
      </c>
      <c r="U55" s="22" t="s">
        <v>124</v>
      </c>
      <c r="V55" s="13">
        <v>9700</v>
      </c>
      <c r="W55" s="20">
        <v>0</v>
      </c>
      <c r="X55" s="95"/>
      <c r="Y55" s="143" t="s">
        <v>118</v>
      </c>
    </row>
    <row r="56" spans="1:25" s="73" customFormat="1" ht="66.75" customHeight="1" x14ac:dyDescent="0.3">
      <c r="A56" s="91" t="s">
        <v>344</v>
      </c>
      <c r="B56" s="144" t="s">
        <v>125</v>
      </c>
      <c r="C56" s="93" t="s">
        <v>80</v>
      </c>
      <c r="D56" s="94"/>
      <c r="E56" s="94"/>
      <c r="F56" s="94"/>
      <c r="G56" s="94"/>
      <c r="H56" s="94"/>
      <c r="I56" s="94"/>
      <c r="J56" s="94"/>
      <c r="K56" s="94"/>
      <c r="L56" s="94"/>
      <c r="M56" s="94"/>
      <c r="N56" s="94"/>
      <c r="O56" s="94"/>
      <c r="P56" s="94"/>
      <c r="Q56" s="94"/>
      <c r="R56" s="94"/>
      <c r="S56" s="94"/>
      <c r="T56" s="91" t="s">
        <v>126</v>
      </c>
      <c r="U56" s="19" t="s">
        <v>292</v>
      </c>
      <c r="V56" s="145">
        <v>2500</v>
      </c>
      <c r="W56" s="20">
        <v>275000</v>
      </c>
      <c r="X56" s="95"/>
      <c r="Y56" s="123" t="s">
        <v>43</v>
      </c>
    </row>
    <row r="57" spans="1:25" s="151" customFormat="1" ht="24.75" customHeight="1" x14ac:dyDescent="0.3">
      <c r="A57" s="146" t="s">
        <v>127</v>
      </c>
      <c r="B57" s="147"/>
      <c r="C57" s="147"/>
      <c r="D57" s="147"/>
      <c r="E57" s="147"/>
      <c r="F57" s="147"/>
      <c r="G57" s="147"/>
      <c r="H57" s="147"/>
      <c r="I57" s="147"/>
      <c r="J57" s="147"/>
      <c r="K57" s="147"/>
      <c r="L57" s="147"/>
      <c r="M57" s="147"/>
      <c r="N57" s="147"/>
      <c r="O57" s="147"/>
      <c r="P57" s="147"/>
      <c r="Q57" s="147"/>
      <c r="R57" s="147"/>
      <c r="S57" s="147"/>
      <c r="T57" s="147"/>
      <c r="U57" s="148"/>
      <c r="V57" s="149">
        <f>V58</f>
        <v>20000</v>
      </c>
      <c r="W57" s="149">
        <f>W58</f>
        <v>0</v>
      </c>
      <c r="X57" s="147"/>
      <c r="Y57" s="150"/>
    </row>
    <row r="58" spans="1:25" s="73" customFormat="1" ht="49.5" customHeight="1" x14ac:dyDescent="0.3">
      <c r="A58" s="91" t="s">
        <v>345</v>
      </c>
      <c r="B58" s="152" t="s">
        <v>128</v>
      </c>
      <c r="C58" s="106"/>
      <c r="D58" s="94"/>
      <c r="E58" s="94"/>
      <c r="F58" s="94"/>
      <c r="G58" s="94"/>
      <c r="H58" s="94"/>
      <c r="I58" s="94"/>
      <c r="J58" s="94"/>
      <c r="K58" s="94"/>
      <c r="L58" s="94"/>
      <c r="M58" s="94"/>
      <c r="N58" s="94"/>
      <c r="O58" s="94"/>
      <c r="P58" s="94"/>
      <c r="Q58" s="94"/>
      <c r="R58" s="94"/>
      <c r="S58" s="94"/>
      <c r="T58" s="90" t="s">
        <v>129</v>
      </c>
      <c r="U58" s="22" t="s">
        <v>130</v>
      </c>
      <c r="V58" s="153">
        <v>20000</v>
      </c>
      <c r="W58" s="20">
        <v>0</v>
      </c>
      <c r="X58" s="94"/>
      <c r="Y58" s="123" t="s">
        <v>43</v>
      </c>
    </row>
    <row r="59" spans="1:25" s="117" customFormat="1" ht="28.5" customHeight="1" x14ac:dyDescent="0.25">
      <c r="A59" s="124" t="s">
        <v>131</v>
      </c>
      <c r="B59" s="125"/>
      <c r="C59" s="125"/>
      <c r="D59" s="125"/>
      <c r="E59" s="125"/>
      <c r="F59" s="125"/>
      <c r="G59" s="125"/>
      <c r="H59" s="125"/>
      <c r="I59" s="125"/>
      <c r="J59" s="125"/>
      <c r="K59" s="125"/>
      <c r="L59" s="125"/>
      <c r="M59" s="125"/>
      <c r="N59" s="125"/>
      <c r="O59" s="125"/>
      <c r="P59" s="125"/>
      <c r="Q59" s="125"/>
      <c r="R59" s="125"/>
      <c r="S59" s="125"/>
      <c r="T59" s="125"/>
      <c r="U59" s="126"/>
      <c r="V59" s="127">
        <f>SUM(V60:V65)</f>
        <v>36000</v>
      </c>
      <c r="W59" s="127">
        <f>SUM(W60:W65)</f>
        <v>0</v>
      </c>
      <c r="X59" s="128"/>
      <c r="Y59" s="129"/>
    </row>
    <row r="60" spans="1:25" s="73" customFormat="1" ht="51.75" customHeight="1" x14ac:dyDescent="0.3">
      <c r="A60" s="91" t="s">
        <v>346</v>
      </c>
      <c r="B60" s="91" t="s">
        <v>132</v>
      </c>
      <c r="C60" s="91" t="s">
        <v>293</v>
      </c>
      <c r="D60" s="94"/>
      <c r="E60" s="94"/>
      <c r="F60" s="94"/>
      <c r="G60" s="94"/>
      <c r="H60" s="94"/>
      <c r="I60" s="94"/>
      <c r="J60" s="94"/>
      <c r="K60" s="94"/>
      <c r="L60" s="94"/>
      <c r="M60" s="94"/>
      <c r="N60" s="94"/>
      <c r="O60" s="94"/>
      <c r="P60" s="94"/>
      <c r="Q60" s="94"/>
      <c r="R60" s="94"/>
      <c r="S60" s="94"/>
      <c r="T60" s="91" t="s">
        <v>133</v>
      </c>
      <c r="U60" s="19" t="s">
        <v>134</v>
      </c>
      <c r="V60" s="13">
        <v>3000</v>
      </c>
      <c r="W60" s="20">
        <v>0</v>
      </c>
      <c r="X60" s="95"/>
      <c r="Y60" s="99" t="s">
        <v>135</v>
      </c>
    </row>
    <row r="61" spans="1:25" s="73" customFormat="1" ht="37.700000000000003" customHeight="1" x14ac:dyDescent="0.3">
      <c r="A61" s="91" t="s">
        <v>347</v>
      </c>
      <c r="B61" s="91" t="s">
        <v>136</v>
      </c>
      <c r="C61" s="93" t="s">
        <v>80</v>
      </c>
      <c r="D61" s="94"/>
      <c r="E61" s="94"/>
      <c r="F61" s="94"/>
      <c r="G61" s="94"/>
      <c r="H61" s="94"/>
      <c r="I61" s="94"/>
      <c r="J61" s="94"/>
      <c r="K61" s="94"/>
      <c r="L61" s="94"/>
      <c r="M61" s="94"/>
      <c r="N61" s="94"/>
      <c r="O61" s="94"/>
      <c r="P61" s="94"/>
      <c r="Q61" s="94"/>
      <c r="R61" s="94"/>
      <c r="S61" s="94"/>
      <c r="T61" s="91" t="s">
        <v>294</v>
      </c>
      <c r="U61" s="19" t="s">
        <v>137</v>
      </c>
      <c r="V61" s="13">
        <v>4000</v>
      </c>
      <c r="W61" s="20">
        <v>0</v>
      </c>
      <c r="X61" s="95"/>
      <c r="Y61" s="99" t="s">
        <v>43</v>
      </c>
    </row>
    <row r="62" spans="1:25" s="73" customFormat="1" ht="43.35" customHeight="1" x14ac:dyDescent="0.3">
      <c r="A62" s="91" t="s">
        <v>348</v>
      </c>
      <c r="B62" s="122" t="s">
        <v>138</v>
      </c>
      <c r="C62" s="93"/>
      <c r="D62" s="94"/>
      <c r="E62" s="94"/>
      <c r="F62" s="94"/>
      <c r="G62" s="94"/>
      <c r="H62" s="94"/>
      <c r="I62" s="94"/>
      <c r="J62" s="94"/>
      <c r="K62" s="94"/>
      <c r="L62" s="66"/>
      <c r="M62" s="94"/>
      <c r="N62" s="94"/>
      <c r="O62" s="94"/>
      <c r="P62" s="94"/>
      <c r="Q62" s="94"/>
      <c r="R62" s="94"/>
      <c r="S62" s="94"/>
      <c r="T62" s="91" t="s">
        <v>139</v>
      </c>
      <c r="U62" s="23" t="s">
        <v>138</v>
      </c>
      <c r="V62" s="13">
        <v>1000</v>
      </c>
      <c r="W62" s="20">
        <v>0</v>
      </c>
      <c r="X62" s="95"/>
      <c r="Y62" s="99" t="s">
        <v>43</v>
      </c>
    </row>
    <row r="63" spans="1:25" s="73" customFormat="1" ht="41.45" customHeight="1" x14ac:dyDescent="0.3">
      <c r="A63" s="91" t="s">
        <v>349</v>
      </c>
      <c r="B63" s="91" t="s">
        <v>140</v>
      </c>
      <c r="C63" s="125"/>
      <c r="D63" s="94"/>
      <c r="E63" s="94"/>
      <c r="F63" s="94"/>
      <c r="G63" s="94"/>
      <c r="H63" s="94"/>
      <c r="I63" s="94"/>
      <c r="J63" s="94"/>
      <c r="K63" s="94"/>
      <c r="L63" s="66"/>
      <c r="M63" s="94"/>
      <c r="N63" s="94"/>
      <c r="O63" s="94"/>
      <c r="P63" s="94"/>
      <c r="Q63" s="94"/>
      <c r="R63" s="94"/>
      <c r="S63" s="94"/>
      <c r="T63" s="91" t="s">
        <v>139</v>
      </c>
      <c r="U63" s="19" t="s">
        <v>140</v>
      </c>
      <c r="V63" s="13">
        <v>2000</v>
      </c>
      <c r="W63" s="20">
        <v>0</v>
      </c>
      <c r="X63" s="95"/>
      <c r="Y63" s="99" t="s">
        <v>43</v>
      </c>
    </row>
    <row r="64" spans="1:25" s="73" customFormat="1" ht="48.6" customHeight="1" x14ac:dyDescent="0.3">
      <c r="A64" s="91" t="s">
        <v>350</v>
      </c>
      <c r="B64" s="91" t="s">
        <v>141</v>
      </c>
      <c r="C64" s="125"/>
      <c r="D64" s="94"/>
      <c r="E64" s="94"/>
      <c r="F64" s="94"/>
      <c r="G64" s="94"/>
      <c r="H64" s="94"/>
      <c r="I64" s="94"/>
      <c r="J64" s="94"/>
      <c r="K64" s="94"/>
      <c r="L64" s="154"/>
      <c r="M64" s="94"/>
      <c r="N64" s="94"/>
      <c r="O64" s="94"/>
      <c r="P64" s="94"/>
      <c r="Q64" s="94"/>
      <c r="R64" s="94"/>
      <c r="S64" s="94"/>
      <c r="T64" s="91" t="s">
        <v>142</v>
      </c>
      <c r="U64" s="19"/>
      <c r="V64" s="13">
        <v>25000</v>
      </c>
      <c r="W64" s="20">
        <v>0</v>
      </c>
      <c r="X64" s="95"/>
      <c r="Y64" s="99" t="s">
        <v>143</v>
      </c>
    </row>
    <row r="65" spans="1:26" s="73" customFormat="1" ht="49.35" customHeight="1" x14ac:dyDescent="0.3">
      <c r="A65" s="91" t="s">
        <v>383</v>
      </c>
      <c r="B65" s="91" t="s">
        <v>144</v>
      </c>
      <c r="C65" s="125"/>
      <c r="D65" s="94"/>
      <c r="E65" s="94"/>
      <c r="F65" s="94"/>
      <c r="G65" s="94"/>
      <c r="H65" s="94"/>
      <c r="I65" s="94"/>
      <c r="J65" s="94"/>
      <c r="K65" s="94"/>
      <c r="L65" s="94"/>
      <c r="M65" s="94"/>
      <c r="N65" s="94"/>
      <c r="O65" s="94"/>
      <c r="P65" s="94"/>
      <c r="Q65" s="94"/>
      <c r="R65" s="94"/>
      <c r="S65" s="94"/>
      <c r="T65" s="91" t="s">
        <v>139</v>
      </c>
      <c r="U65" s="19" t="s">
        <v>144</v>
      </c>
      <c r="V65" s="13">
        <v>1000</v>
      </c>
      <c r="W65" s="20">
        <v>0</v>
      </c>
      <c r="X65" s="95"/>
      <c r="Y65" s="99" t="s">
        <v>43</v>
      </c>
    </row>
    <row r="66" spans="1:26" s="161" customFormat="1" ht="26.25" customHeight="1" x14ac:dyDescent="0.25">
      <c r="A66" s="155" t="s">
        <v>145</v>
      </c>
      <c r="B66" s="156"/>
      <c r="C66" s="156"/>
      <c r="D66" s="156"/>
      <c r="E66" s="156"/>
      <c r="F66" s="156"/>
      <c r="G66" s="156"/>
      <c r="H66" s="156"/>
      <c r="I66" s="156"/>
      <c r="J66" s="156"/>
      <c r="K66" s="156"/>
      <c r="L66" s="156"/>
      <c r="M66" s="156"/>
      <c r="N66" s="156"/>
      <c r="O66" s="156"/>
      <c r="P66" s="156"/>
      <c r="Q66" s="156"/>
      <c r="R66" s="156"/>
      <c r="S66" s="156"/>
      <c r="T66" s="156"/>
      <c r="U66" s="157"/>
      <c r="V66" s="158">
        <f>+V67+V77+V82+V79+V86+V88</f>
        <v>812732</v>
      </c>
      <c r="W66" s="158">
        <f>+W67+W77+W82+W79+W86+W88</f>
        <v>0</v>
      </c>
      <c r="X66" s="159"/>
      <c r="Y66" s="160"/>
    </row>
    <row r="67" spans="1:26" s="117" customFormat="1" ht="22.5" customHeight="1" x14ac:dyDescent="0.25">
      <c r="A67" s="162" t="s">
        <v>146</v>
      </c>
      <c r="B67" s="163"/>
      <c r="C67" s="163"/>
      <c r="D67" s="163"/>
      <c r="E67" s="163"/>
      <c r="F67" s="163"/>
      <c r="G67" s="163"/>
      <c r="H67" s="163"/>
      <c r="I67" s="163"/>
      <c r="J67" s="163"/>
      <c r="K67" s="163"/>
      <c r="L67" s="163"/>
      <c r="M67" s="163"/>
      <c r="N67" s="163"/>
      <c r="O67" s="163"/>
      <c r="P67" s="163"/>
      <c r="Q67" s="163"/>
      <c r="R67" s="163"/>
      <c r="S67" s="163"/>
      <c r="T67" s="163"/>
      <c r="U67" s="164"/>
      <c r="V67" s="165">
        <f>SUM(V68:V76)</f>
        <v>486332</v>
      </c>
      <c r="W67" s="165">
        <f>SUM(W68:W76)</f>
        <v>0</v>
      </c>
      <c r="X67" s="166"/>
      <c r="Y67" s="167"/>
    </row>
    <row r="68" spans="1:26" s="141" customFormat="1" ht="92.25" customHeight="1" x14ac:dyDescent="0.3">
      <c r="A68" s="90" t="s">
        <v>351</v>
      </c>
      <c r="B68" s="90" t="s">
        <v>148</v>
      </c>
      <c r="C68" s="91" t="s">
        <v>149</v>
      </c>
      <c r="D68" s="94"/>
      <c r="E68" s="94"/>
      <c r="F68" s="94"/>
      <c r="G68" s="94"/>
      <c r="H68" s="94"/>
      <c r="I68" s="94"/>
      <c r="J68" s="94"/>
      <c r="K68" s="94"/>
      <c r="L68" s="94"/>
      <c r="M68" s="94"/>
      <c r="N68" s="94"/>
      <c r="O68" s="94"/>
      <c r="P68" s="94"/>
      <c r="Q68" s="94"/>
      <c r="R68" s="94"/>
      <c r="S68" s="94"/>
      <c r="T68" s="91" t="s">
        <v>150</v>
      </c>
      <c r="U68" s="19" t="s">
        <v>151</v>
      </c>
      <c r="V68" s="15">
        <f>40000+88000</f>
        <v>128000</v>
      </c>
      <c r="W68" s="20">
        <v>0</v>
      </c>
      <c r="X68" s="95"/>
      <c r="Y68" s="99" t="s">
        <v>147</v>
      </c>
    </row>
    <row r="69" spans="1:26" s="141" customFormat="1" ht="81.75" customHeight="1" x14ac:dyDescent="0.3">
      <c r="A69" s="168" t="s">
        <v>421</v>
      </c>
      <c r="B69" s="168" t="s">
        <v>152</v>
      </c>
      <c r="C69" s="91" t="s">
        <v>153</v>
      </c>
      <c r="D69" s="94"/>
      <c r="E69" s="94"/>
      <c r="F69" s="94"/>
      <c r="G69" s="94"/>
      <c r="H69" s="94"/>
      <c r="I69" s="94"/>
      <c r="J69" s="94"/>
      <c r="K69" s="94"/>
      <c r="L69" s="94"/>
      <c r="M69" s="94"/>
      <c r="N69" s="94"/>
      <c r="O69" s="94"/>
      <c r="P69" s="94"/>
      <c r="Q69" s="94"/>
      <c r="R69" s="94"/>
      <c r="S69" s="94"/>
      <c r="T69" s="91" t="s">
        <v>154</v>
      </c>
      <c r="U69" s="19" t="s">
        <v>155</v>
      </c>
      <c r="V69" s="15">
        <v>0</v>
      </c>
      <c r="W69" s="20">
        <v>0</v>
      </c>
      <c r="X69" s="95"/>
      <c r="Y69" s="99" t="s">
        <v>147</v>
      </c>
      <c r="Z69" s="141" t="s">
        <v>389</v>
      </c>
    </row>
    <row r="70" spans="1:26" s="73" customFormat="1" ht="54" customHeight="1" x14ac:dyDescent="0.3">
      <c r="A70" s="91" t="s">
        <v>384</v>
      </c>
      <c r="B70" s="91" t="s">
        <v>295</v>
      </c>
      <c r="C70" s="125"/>
      <c r="D70" s="94"/>
      <c r="E70" s="94"/>
      <c r="F70" s="94"/>
      <c r="G70" s="94"/>
      <c r="H70" s="94"/>
      <c r="I70" s="94"/>
      <c r="J70" s="94"/>
      <c r="K70" s="94"/>
      <c r="L70" s="154"/>
      <c r="M70" s="94"/>
      <c r="N70" s="94"/>
      <c r="O70" s="94"/>
      <c r="P70" s="94"/>
      <c r="Q70" s="94"/>
      <c r="R70" s="94"/>
      <c r="S70" s="94"/>
      <c r="T70" s="91" t="s">
        <v>296</v>
      </c>
      <c r="U70" s="19" t="s">
        <v>297</v>
      </c>
      <c r="V70" s="13">
        <v>2000</v>
      </c>
      <c r="W70" s="20">
        <v>0</v>
      </c>
      <c r="X70" s="95"/>
      <c r="Y70" s="99" t="s">
        <v>298</v>
      </c>
    </row>
    <row r="71" spans="1:26" s="73" customFormat="1" ht="93.6" customHeight="1" x14ac:dyDescent="0.3">
      <c r="A71" s="91" t="s">
        <v>422</v>
      </c>
      <c r="B71" s="91" t="s">
        <v>108</v>
      </c>
      <c r="C71" s="95"/>
      <c r="D71" s="94"/>
      <c r="E71" s="94"/>
      <c r="F71" s="94"/>
      <c r="G71" s="94"/>
      <c r="H71" s="94"/>
      <c r="I71" s="94"/>
      <c r="J71" s="94"/>
      <c r="K71" s="94"/>
      <c r="L71" s="94"/>
      <c r="M71" s="94"/>
      <c r="N71" s="94"/>
      <c r="O71" s="94"/>
      <c r="P71" s="94"/>
      <c r="Q71" s="94"/>
      <c r="R71" s="94"/>
      <c r="S71" s="94"/>
      <c r="T71" s="91" t="s">
        <v>290</v>
      </c>
      <c r="U71" s="19" t="s">
        <v>109</v>
      </c>
      <c r="V71" s="141">
        <v>23940</v>
      </c>
      <c r="W71" s="20">
        <v>0</v>
      </c>
      <c r="X71" s="95"/>
      <c r="Y71" s="99" t="s">
        <v>96</v>
      </c>
    </row>
    <row r="72" spans="1:26" s="141" customFormat="1" ht="111" customHeight="1" x14ac:dyDescent="0.3">
      <c r="A72" s="90" t="s">
        <v>385</v>
      </c>
      <c r="B72" s="90" t="s">
        <v>156</v>
      </c>
      <c r="C72" s="91" t="s">
        <v>149</v>
      </c>
      <c r="D72" s="94"/>
      <c r="E72" s="94"/>
      <c r="F72" s="94"/>
      <c r="G72" s="94"/>
      <c r="H72" s="94"/>
      <c r="I72" s="94"/>
      <c r="J72" s="94"/>
      <c r="K72" s="94"/>
      <c r="L72" s="94"/>
      <c r="M72" s="94"/>
      <c r="N72" s="94"/>
      <c r="O72" s="94"/>
      <c r="P72" s="94"/>
      <c r="Q72" s="94"/>
      <c r="R72" s="94"/>
      <c r="S72" s="94"/>
      <c r="T72" s="91" t="s">
        <v>126</v>
      </c>
      <c r="U72" s="19" t="s">
        <v>157</v>
      </c>
      <c r="V72" s="15">
        <f>50000+2692+100000</f>
        <v>152692</v>
      </c>
      <c r="W72" s="20">
        <v>0</v>
      </c>
      <c r="X72" s="95"/>
      <c r="Y72" s="99" t="s">
        <v>147</v>
      </c>
    </row>
    <row r="73" spans="1:26" s="73" customFormat="1" ht="110.25" customHeight="1" x14ac:dyDescent="0.3">
      <c r="A73" s="169" t="s">
        <v>386</v>
      </c>
      <c r="B73" s="122" t="s">
        <v>158</v>
      </c>
      <c r="C73" s="170" t="s">
        <v>76</v>
      </c>
      <c r="D73" s="171"/>
      <c r="E73" s="171"/>
      <c r="F73" s="171"/>
      <c r="G73" s="171"/>
      <c r="H73" s="171"/>
      <c r="I73" s="171"/>
      <c r="J73" s="171"/>
      <c r="K73" s="171"/>
      <c r="L73" s="171"/>
      <c r="M73" s="171"/>
      <c r="N73" s="171"/>
      <c r="O73" s="171"/>
      <c r="P73" s="171"/>
      <c r="Q73" s="171"/>
      <c r="R73" s="171"/>
      <c r="S73" s="171"/>
      <c r="T73" s="172" t="s">
        <v>159</v>
      </c>
      <c r="U73" s="42" t="s">
        <v>160</v>
      </c>
      <c r="V73" s="43">
        <f>75000+50000+5000</f>
        <v>130000</v>
      </c>
      <c r="W73" s="44">
        <v>0</v>
      </c>
      <c r="X73" s="173"/>
      <c r="Y73" s="174" t="s">
        <v>147</v>
      </c>
    </row>
    <row r="74" spans="1:26" s="73" customFormat="1" ht="81.75" customHeight="1" x14ac:dyDescent="0.3">
      <c r="A74" s="90" t="s">
        <v>423</v>
      </c>
      <c r="B74" s="90" t="s">
        <v>161</v>
      </c>
      <c r="C74" s="91" t="s">
        <v>162</v>
      </c>
      <c r="D74" s="94"/>
      <c r="E74" s="94"/>
      <c r="F74" s="94"/>
      <c r="G74" s="94"/>
      <c r="H74" s="94"/>
      <c r="I74" s="94"/>
      <c r="J74" s="94"/>
      <c r="K74" s="94"/>
      <c r="L74" s="94"/>
      <c r="M74" s="94"/>
      <c r="N74" s="94"/>
      <c r="O74" s="94"/>
      <c r="P74" s="94"/>
      <c r="Q74" s="94"/>
      <c r="R74" s="94"/>
      <c r="S74" s="94"/>
      <c r="T74" s="91" t="s">
        <v>163</v>
      </c>
      <c r="U74" s="22" t="s">
        <v>164</v>
      </c>
      <c r="V74" s="15">
        <v>4000</v>
      </c>
      <c r="W74" s="20">
        <v>0</v>
      </c>
      <c r="X74" s="95"/>
      <c r="Y74" s="99" t="s">
        <v>147</v>
      </c>
    </row>
    <row r="75" spans="1:26" s="73" customFormat="1" ht="67.5" customHeight="1" x14ac:dyDescent="0.3">
      <c r="A75" s="90" t="s">
        <v>387</v>
      </c>
      <c r="B75" s="90" t="s">
        <v>165</v>
      </c>
      <c r="C75" s="91" t="s">
        <v>162</v>
      </c>
      <c r="D75" s="94"/>
      <c r="E75" s="94"/>
      <c r="F75" s="94"/>
      <c r="G75" s="94"/>
      <c r="H75" s="94"/>
      <c r="I75" s="94"/>
      <c r="J75" s="94"/>
      <c r="K75" s="94"/>
      <c r="L75" s="94"/>
      <c r="M75" s="94"/>
      <c r="N75" s="94"/>
      <c r="O75" s="94"/>
      <c r="P75" s="94"/>
      <c r="Q75" s="94"/>
      <c r="R75" s="94"/>
      <c r="S75" s="94"/>
      <c r="T75" s="91" t="s">
        <v>111</v>
      </c>
      <c r="U75" s="22"/>
      <c r="V75" s="15">
        <v>45000</v>
      </c>
      <c r="W75" s="20">
        <v>0</v>
      </c>
      <c r="X75" s="95"/>
      <c r="Y75" s="99" t="s">
        <v>112</v>
      </c>
    </row>
    <row r="76" spans="1:26" s="73" customFormat="1" ht="62.25" customHeight="1" x14ac:dyDescent="0.3">
      <c r="A76" s="90" t="s">
        <v>388</v>
      </c>
      <c r="B76" s="90" t="s">
        <v>166</v>
      </c>
      <c r="C76" s="91" t="s">
        <v>162</v>
      </c>
      <c r="D76" s="94"/>
      <c r="E76" s="94"/>
      <c r="F76" s="94"/>
      <c r="G76" s="94"/>
      <c r="H76" s="94"/>
      <c r="I76" s="94"/>
      <c r="J76" s="94"/>
      <c r="K76" s="94"/>
      <c r="L76" s="94"/>
      <c r="M76" s="94"/>
      <c r="N76" s="94"/>
      <c r="O76" s="94"/>
      <c r="P76" s="94"/>
      <c r="Q76" s="94"/>
      <c r="R76" s="94"/>
      <c r="S76" s="94"/>
      <c r="T76" s="91" t="s">
        <v>111</v>
      </c>
      <c r="U76" s="22" t="s">
        <v>292</v>
      </c>
      <c r="V76" s="15">
        <v>700</v>
      </c>
      <c r="W76" s="20">
        <v>0</v>
      </c>
      <c r="X76" s="175" t="s">
        <v>299</v>
      </c>
      <c r="Y76" s="99" t="s">
        <v>112</v>
      </c>
    </row>
    <row r="77" spans="1:26" s="117" customFormat="1" ht="22.5" customHeight="1" x14ac:dyDescent="0.25">
      <c r="A77" s="124" t="s">
        <v>167</v>
      </c>
      <c r="B77" s="125"/>
      <c r="C77" s="125"/>
      <c r="D77" s="125"/>
      <c r="E77" s="125"/>
      <c r="F77" s="125"/>
      <c r="G77" s="125"/>
      <c r="H77" s="125"/>
      <c r="I77" s="125"/>
      <c r="J77" s="125"/>
      <c r="K77" s="125"/>
      <c r="L77" s="125"/>
      <c r="M77" s="125"/>
      <c r="N77" s="125"/>
      <c r="O77" s="125"/>
      <c r="P77" s="125"/>
      <c r="Q77" s="125"/>
      <c r="R77" s="125"/>
      <c r="S77" s="125"/>
      <c r="T77" s="125"/>
      <c r="U77" s="126"/>
      <c r="V77" s="127">
        <f>SUM(V78)</f>
        <v>19000</v>
      </c>
      <c r="W77" s="127">
        <f>SUM(W78)</f>
        <v>0</v>
      </c>
      <c r="X77" s="128"/>
      <c r="Y77" s="129"/>
    </row>
    <row r="78" spans="1:26" s="73" customFormat="1" ht="71.45" customHeight="1" x14ac:dyDescent="0.3">
      <c r="A78" s="90" t="s">
        <v>352</v>
      </c>
      <c r="B78" s="131" t="s">
        <v>168</v>
      </c>
      <c r="C78" s="91" t="s">
        <v>162</v>
      </c>
      <c r="D78" s="94"/>
      <c r="E78" s="94"/>
      <c r="F78" s="94"/>
      <c r="G78" s="94"/>
      <c r="H78" s="94"/>
      <c r="I78" s="94"/>
      <c r="J78" s="94"/>
      <c r="K78" s="94"/>
      <c r="L78" s="94"/>
      <c r="M78" s="94"/>
      <c r="N78" s="94"/>
      <c r="O78" s="94"/>
      <c r="P78" s="94"/>
      <c r="Q78" s="94"/>
      <c r="R78" s="94"/>
      <c r="S78" s="94"/>
      <c r="T78" s="98" t="s">
        <v>169</v>
      </c>
      <c r="U78" s="19" t="s">
        <v>170</v>
      </c>
      <c r="V78" s="13">
        <v>19000</v>
      </c>
      <c r="W78" s="20">
        <v>0</v>
      </c>
      <c r="X78" s="95"/>
      <c r="Y78" s="143" t="s">
        <v>147</v>
      </c>
    </row>
    <row r="79" spans="1:26" s="117" customFormat="1" ht="21" customHeight="1" x14ac:dyDescent="0.25">
      <c r="A79" s="176" t="s">
        <v>376</v>
      </c>
      <c r="B79" s="177"/>
      <c r="C79" s="177"/>
      <c r="D79" s="177"/>
      <c r="E79" s="177"/>
      <c r="F79" s="177"/>
      <c r="G79" s="177"/>
      <c r="H79" s="177"/>
      <c r="I79" s="177"/>
      <c r="J79" s="177"/>
      <c r="K79" s="177"/>
      <c r="L79" s="177"/>
      <c r="M79" s="177"/>
      <c r="N79" s="177"/>
      <c r="O79" s="177"/>
      <c r="P79" s="177"/>
      <c r="Q79" s="177"/>
      <c r="R79" s="177"/>
      <c r="S79" s="177"/>
      <c r="T79" s="177"/>
      <c r="U79" s="178"/>
      <c r="V79" s="127">
        <f>SUM(V80:V81)</f>
        <v>211400</v>
      </c>
      <c r="W79" s="127">
        <f>SUM(W81:W81)</f>
        <v>0</v>
      </c>
      <c r="X79" s="128"/>
      <c r="Y79" s="129"/>
    </row>
    <row r="80" spans="1:26" s="117" customFormat="1" ht="162" customHeight="1" x14ac:dyDescent="0.25">
      <c r="A80" s="179" t="s">
        <v>375</v>
      </c>
      <c r="B80" s="144"/>
      <c r="C80" s="125"/>
      <c r="D80" s="125"/>
      <c r="E80" s="93"/>
      <c r="F80" s="93"/>
      <c r="G80" s="93"/>
      <c r="H80" s="93"/>
      <c r="I80" s="93"/>
      <c r="J80" s="93"/>
      <c r="K80" s="93"/>
      <c r="L80" s="93"/>
      <c r="M80" s="93"/>
      <c r="N80" s="93"/>
      <c r="O80" s="93"/>
      <c r="P80" s="93"/>
      <c r="Q80" s="93"/>
      <c r="R80" s="93"/>
      <c r="S80" s="93"/>
      <c r="T80" s="108" t="s">
        <v>378</v>
      </c>
      <c r="U80" s="107" t="s">
        <v>379</v>
      </c>
      <c r="V80" s="127">
        <f>121400</f>
        <v>121400</v>
      </c>
      <c r="W80" s="127"/>
      <c r="X80" s="128"/>
      <c r="Y80" s="113" t="s">
        <v>377</v>
      </c>
    </row>
    <row r="81" spans="1:35" s="73" customFormat="1" ht="71.25" customHeight="1" x14ac:dyDescent="0.3">
      <c r="A81" s="91" t="s">
        <v>424</v>
      </c>
      <c r="B81" s="98" t="s">
        <v>171</v>
      </c>
      <c r="C81" s="93" t="s">
        <v>76</v>
      </c>
      <c r="D81" s="94"/>
      <c r="E81" s="180"/>
      <c r="F81" s="180"/>
      <c r="G81" s="180"/>
      <c r="H81" s="180"/>
      <c r="I81" s="180"/>
      <c r="J81" s="180"/>
      <c r="K81" s="180"/>
      <c r="L81" s="180"/>
      <c r="M81" s="180"/>
      <c r="N81" s="180"/>
      <c r="O81" s="180"/>
      <c r="P81" s="180"/>
      <c r="Q81" s="180"/>
      <c r="R81" s="180"/>
      <c r="S81" s="180"/>
      <c r="T81" s="98" t="s">
        <v>172</v>
      </c>
      <c r="U81" s="181" t="s">
        <v>173</v>
      </c>
      <c r="V81" s="14">
        <f>40000+50000</f>
        <v>90000</v>
      </c>
      <c r="W81" s="20">
        <v>0</v>
      </c>
      <c r="X81" s="95"/>
      <c r="Y81" s="143" t="s">
        <v>147</v>
      </c>
    </row>
    <row r="82" spans="1:35" s="117" customFormat="1" ht="84.75" customHeight="1" x14ac:dyDescent="0.25">
      <c r="A82" s="124" t="s">
        <v>174</v>
      </c>
      <c r="B82" s="125"/>
      <c r="C82" s="125"/>
      <c r="D82" s="125"/>
      <c r="E82" s="125"/>
      <c r="F82" s="125"/>
      <c r="G82" s="125"/>
      <c r="H82" s="125"/>
      <c r="I82" s="125"/>
      <c r="J82" s="125"/>
      <c r="K82" s="125"/>
      <c r="L82" s="125"/>
      <c r="M82" s="125"/>
      <c r="N82" s="125"/>
      <c r="O82" s="125"/>
      <c r="P82" s="125"/>
      <c r="Q82" s="125"/>
      <c r="R82" s="125"/>
      <c r="S82" s="125"/>
      <c r="T82" s="125"/>
      <c r="U82" s="126"/>
      <c r="V82" s="127">
        <v>30000</v>
      </c>
      <c r="W82" s="127">
        <f>SUM(W83:W85)</f>
        <v>0</v>
      </c>
      <c r="X82" s="128"/>
      <c r="Y82" s="129"/>
    </row>
    <row r="83" spans="1:35" s="73" customFormat="1" ht="74.25" customHeight="1" x14ac:dyDescent="0.3">
      <c r="A83" s="91" t="s">
        <v>425</v>
      </c>
      <c r="B83" s="91" t="s">
        <v>175</v>
      </c>
      <c r="C83" s="95"/>
      <c r="D83" s="182"/>
      <c r="E83" s="182"/>
      <c r="F83" s="182"/>
      <c r="G83" s="182"/>
      <c r="H83" s="182"/>
      <c r="I83" s="182"/>
      <c r="J83" s="182"/>
      <c r="K83" s="182"/>
      <c r="L83" s="182"/>
      <c r="M83" s="182"/>
      <c r="N83" s="182"/>
      <c r="O83" s="182"/>
      <c r="P83" s="182"/>
      <c r="Q83" s="182"/>
      <c r="R83" s="182"/>
      <c r="S83" s="182"/>
      <c r="T83" s="98" t="s">
        <v>176</v>
      </c>
      <c r="U83" s="45" t="s">
        <v>177</v>
      </c>
      <c r="V83" s="16">
        <v>23000</v>
      </c>
      <c r="W83" s="20"/>
      <c r="X83" s="95"/>
      <c r="Y83" s="143" t="s">
        <v>147</v>
      </c>
    </row>
    <row r="84" spans="1:35" s="73" customFormat="1" ht="83.25" customHeight="1" x14ac:dyDescent="0.3">
      <c r="A84" s="91" t="s">
        <v>426</v>
      </c>
      <c r="B84" s="91" t="s">
        <v>178</v>
      </c>
      <c r="C84" s="91" t="s">
        <v>162</v>
      </c>
      <c r="D84" s="182"/>
      <c r="E84" s="182"/>
      <c r="F84" s="182"/>
      <c r="G84" s="182"/>
      <c r="H84" s="182"/>
      <c r="I84" s="182"/>
      <c r="J84" s="182"/>
      <c r="K84" s="182"/>
      <c r="L84" s="182"/>
      <c r="M84" s="182"/>
      <c r="N84" s="182"/>
      <c r="O84" s="182"/>
      <c r="P84" s="182"/>
      <c r="Q84" s="182"/>
      <c r="R84" s="182"/>
      <c r="S84" s="182"/>
      <c r="T84" s="91" t="s">
        <v>179</v>
      </c>
      <c r="U84" s="183" t="s">
        <v>180</v>
      </c>
      <c r="V84" s="16">
        <v>3000</v>
      </c>
      <c r="W84" s="20">
        <v>0</v>
      </c>
      <c r="X84" s="95"/>
      <c r="Y84" s="143" t="s">
        <v>147</v>
      </c>
    </row>
    <row r="85" spans="1:35" s="73" customFormat="1" ht="61.5" customHeight="1" x14ac:dyDescent="0.3">
      <c r="A85" s="91" t="s">
        <v>369</v>
      </c>
      <c r="B85" s="104" t="s">
        <v>181</v>
      </c>
      <c r="C85" s="93" t="s">
        <v>80</v>
      </c>
      <c r="D85" s="106"/>
      <c r="E85" s="94"/>
      <c r="F85" s="94"/>
      <c r="G85" s="94"/>
      <c r="H85" s="94"/>
      <c r="I85" s="94"/>
      <c r="J85" s="94"/>
      <c r="K85" s="94"/>
      <c r="L85" s="94"/>
      <c r="M85" s="94"/>
      <c r="N85" s="94"/>
      <c r="O85" s="94"/>
      <c r="P85" s="94"/>
      <c r="Q85" s="94"/>
      <c r="R85" s="94"/>
      <c r="S85" s="94"/>
      <c r="T85" s="91" t="s">
        <v>182</v>
      </c>
      <c r="U85" s="19" t="s">
        <v>183</v>
      </c>
      <c r="V85" s="14">
        <v>50000</v>
      </c>
      <c r="W85" s="20">
        <v>0</v>
      </c>
      <c r="X85" s="95"/>
      <c r="Y85" s="123" t="s">
        <v>43</v>
      </c>
    </row>
    <row r="86" spans="1:35" s="73" customFormat="1" ht="85.5" customHeight="1" x14ac:dyDescent="0.3">
      <c r="A86" s="184" t="s">
        <v>184</v>
      </c>
      <c r="B86" s="185"/>
      <c r="C86" s="185"/>
      <c r="D86" s="185"/>
      <c r="E86" s="185"/>
      <c r="F86" s="185"/>
      <c r="G86" s="185"/>
      <c r="H86" s="185"/>
      <c r="I86" s="185"/>
      <c r="J86" s="185"/>
      <c r="K86" s="185"/>
      <c r="L86" s="185"/>
      <c r="M86" s="185"/>
      <c r="N86" s="185"/>
      <c r="O86" s="185"/>
      <c r="P86" s="185"/>
      <c r="Q86" s="185"/>
      <c r="R86" s="185"/>
      <c r="S86" s="185"/>
      <c r="T86" s="185"/>
      <c r="U86" s="186"/>
      <c r="V86" s="187">
        <f>SUM(V87:V87)</f>
        <v>60000</v>
      </c>
      <c r="W86" s="187">
        <f>SUM(W87:W87)</f>
        <v>0</v>
      </c>
      <c r="X86" s="182"/>
      <c r="Y86" s="129"/>
    </row>
    <row r="87" spans="1:35" s="73" customFormat="1" ht="89.45" customHeight="1" x14ac:dyDescent="0.3">
      <c r="A87" s="93" t="s">
        <v>427</v>
      </c>
      <c r="B87" s="93" t="s">
        <v>185</v>
      </c>
      <c r="C87" s="93" t="s">
        <v>80</v>
      </c>
      <c r="D87" s="94"/>
      <c r="E87" s="94"/>
      <c r="F87" s="94"/>
      <c r="G87" s="94"/>
      <c r="H87" s="94"/>
      <c r="I87" s="94"/>
      <c r="J87" s="94"/>
      <c r="K87" s="94"/>
      <c r="L87" s="94"/>
      <c r="M87" s="94"/>
      <c r="N87" s="94"/>
      <c r="O87" s="94"/>
      <c r="P87" s="94"/>
      <c r="Q87" s="94"/>
      <c r="R87" s="94"/>
      <c r="S87" s="94"/>
      <c r="T87" s="91" t="s">
        <v>60</v>
      </c>
      <c r="U87" s="19" t="s">
        <v>186</v>
      </c>
      <c r="V87" s="13">
        <v>60000</v>
      </c>
      <c r="W87" s="20">
        <v>0</v>
      </c>
      <c r="X87" s="95"/>
      <c r="Y87" s="143" t="s">
        <v>187</v>
      </c>
    </row>
    <row r="88" spans="1:35" s="73" customFormat="1" ht="29.45" customHeight="1" x14ac:dyDescent="0.3">
      <c r="A88" s="124" t="s">
        <v>188</v>
      </c>
      <c r="B88" s="125"/>
      <c r="C88" s="125"/>
      <c r="D88" s="125"/>
      <c r="E88" s="125"/>
      <c r="F88" s="125"/>
      <c r="G88" s="125"/>
      <c r="H88" s="125"/>
      <c r="I88" s="125"/>
      <c r="J88" s="125"/>
      <c r="K88" s="125"/>
      <c r="L88" s="125"/>
      <c r="M88" s="125"/>
      <c r="N88" s="125"/>
      <c r="O88" s="125"/>
      <c r="P88" s="125"/>
      <c r="Q88" s="125"/>
      <c r="R88" s="125"/>
      <c r="S88" s="125"/>
      <c r="T88" s="125"/>
      <c r="U88" s="126"/>
      <c r="V88" s="127">
        <f>SUM(V89:V90)</f>
        <v>6000</v>
      </c>
      <c r="W88" s="127">
        <f>SUM(W89:W90)</f>
        <v>0</v>
      </c>
      <c r="X88" s="182"/>
      <c r="Y88" s="129"/>
    </row>
    <row r="89" spans="1:35" s="73" customFormat="1" ht="38.450000000000003" customHeight="1" x14ac:dyDescent="0.3">
      <c r="A89" s="91" t="s">
        <v>353</v>
      </c>
      <c r="B89" s="91" t="s">
        <v>189</v>
      </c>
      <c r="C89" s="93" t="s">
        <v>41</v>
      </c>
      <c r="D89" s="66"/>
      <c r="E89" s="94"/>
      <c r="F89" s="94"/>
      <c r="G89" s="94"/>
      <c r="H89" s="66"/>
      <c r="I89" s="94"/>
      <c r="J89" s="94"/>
      <c r="K89" s="94"/>
      <c r="L89" s="94"/>
      <c r="M89" s="94"/>
      <c r="N89" s="94"/>
      <c r="O89" s="94"/>
      <c r="P89" s="94"/>
      <c r="Q89" s="94"/>
      <c r="R89" s="94"/>
      <c r="S89" s="94"/>
      <c r="T89" s="93" t="s">
        <v>190</v>
      </c>
      <c r="U89" s="19" t="s">
        <v>191</v>
      </c>
      <c r="V89" s="13">
        <v>6000</v>
      </c>
      <c r="W89" s="20">
        <v>0</v>
      </c>
      <c r="X89" s="95"/>
      <c r="Y89" s="99" t="s">
        <v>43</v>
      </c>
    </row>
    <row r="90" spans="1:35" s="73" customFormat="1" ht="51.75" customHeight="1" x14ac:dyDescent="0.3">
      <c r="A90" s="91" t="s">
        <v>370</v>
      </c>
      <c r="B90" s="98" t="s">
        <v>192</v>
      </c>
      <c r="C90" s="93" t="s">
        <v>41</v>
      </c>
      <c r="D90" s="66"/>
      <c r="E90" s="94"/>
      <c r="F90" s="94"/>
      <c r="G90" s="94"/>
      <c r="H90" s="66"/>
      <c r="I90" s="94"/>
      <c r="J90" s="94"/>
      <c r="K90" s="94"/>
      <c r="L90" s="94"/>
      <c r="M90" s="94"/>
      <c r="N90" s="94"/>
      <c r="O90" s="94"/>
      <c r="P90" s="94"/>
      <c r="Q90" s="94"/>
      <c r="R90" s="94"/>
      <c r="S90" s="94"/>
      <c r="T90" s="98" t="s">
        <v>193</v>
      </c>
      <c r="U90" s="19" t="s">
        <v>194</v>
      </c>
      <c r="V90" s="13">
        <v>0</v>
      </c>
      <c r="W90" s="20">
        <v>0</v>
      </c>
      <c r="X90" s="95"/>
      <c r="Y90" s="99" t="s">
        <v>43</v>
      </c>
    </row>
    <row r="91" spans="1:35" s="195" customFormat="1" ht="166.35" customHeight="1" x14ac:dyDescent="0.25">
      <c r="A91" s="188" t="s">
        <v>428</v>
      </c>
      <c r="B91" s="188" t="s">
        <v>365</v>
      </c>
      <c r="C91" s="188" t="s">
        <v>366</v>
      </c>
      <c r="D91" s="189"/>
      <c r="E91" s="189"/>
      <c r="F91" s="189"/>
      <c r="G91" s="189"/>
      <c r="H91" s="189"/>
      <c r="I91" s="189"/>
      <c r="J91" s="189"/>
      <c r="K91" s="189"/>
      <c r="L91" s="189"/>
      <c r="M91" s="189"/>
      <c r="N91" s="189"/>
      <c r="O91" s="189"/>
      <c r="P91" s="189"/>
      <c r="Q91" s="189"/>
      <c r="R91" s="189"/>
      <c r="S91" s="189"/>
      <c r="T91" s="188" t="s">
        <v>367</v>
      </c>
      <c r="U91" s="190"/>
      <c r="V91" s="46">
        <v>36053</v>
      </c>
      <c r="W91" s="191"/>
      <c r="X91" s="191"/>
      <c r="Y91" s="192"/>
      <c r="Z91" s="193"/>
      <c r="AA91" s="115">
        <f t="shared" ref="AA91" si="1">Z91/500</f>
        <v>0</v>
      </c>
      <c r="AB91" s="194">
        <v>12000000</v>
      </c>
      <c r="AC91" s="194">
        <v>24000</v>
      </c>
      <c r="AD91" s="116" t="e">
        <f>(#REF!-Z91)</f>
        <v>#REF!</v>
      </c>
      <c r="AE91" s="116"/>
      <c r="AF91" s="194"/>
      <c r="AG91" s="141"/>
      <c r="AH91" s="194"/>
      <c r="AI91" s="194"/>
    </row>
    <row r="92" spans="1:35" s="117" customFormat="1" ht="27.75" customHeight="1" x14ac:dyDescent="0.25">
      <c r="A92" s="196" t="s">
        <v>195</v>
      </c>
      <c r="B92" s="125"/>
      <c r="C92" s="125"/>
      <c r="D92" s="125"/>
      <c r="E92" s="125"/>
      <c r="F92" s="125"/>
      <c r="G92" s="125"/>
      <c r="H92" s="125"/>
      <c r="I92" s="125"/>
      <c r="J92" s="125"/>
      <c r="K92" s="125"/>
      <c r="L92" s="125"/>
      <c r="M92" s="125"/>
      <c r="N92" s="125"/>
      <c r="O92" s="125"/>
      <c r="P92" s="125"/>
      <c r="Q92" s="125"/>
      <c r="R92" s="125"/>
      <c r="S92" s="125"/>
      <c r="T92" s="125"/>
      <c r="U92" s="126"/>
      <c r="V92" s="197">
        <f>+V93+V95+V98</f>
        <v>53000</v>
      </c>
      <c r="W92" s="197">
        <f>+W93+W95+W98</f>
        <v>0</v>
      </c>
      <c r="X92" s="198"/>
      <c r="Y92" s="199"/>
    </row>
    <row r="93" spans="1:35" s="201" customFormat="1" ht="27.75" customHeight="1" x14ac:dyDescent="0.25">
      <c r="A93" s="124" t="s">
        <v>300</v>
      </c>
      <c r="B93" s="125"/>
      <c r="C93" s="125"/>
      <c r="D93" s="125"/>
      <c r="E93" s="125"/>
      <c r="F93" s="125"/>
      <c r="G93" s="125"/>
      <c r="H93" s="125"/>
      <c r="I93" s="125"/>
      <c r="J93" s="125"/>
      <c r="K93" s="125"/>
      <c r="L93" s="125"/>
      <c r="M93" s="125"/>
      <c r="N93" s="125"/>
      <c r="O93" s="125"/>
      <c r="P93" s="125"/>
      <c r="Q93" s="125"/>
      <c r="R93" s="125"/>
      <c r="S93" s="125"/>
      <c r="T93" s="125"/>
      <c r="U93" s="126"/>
      <c r="V93" s="127">
        <f>V94</f>
        <v>4000</v>
      </c>
      <c r="W93" s="200"/>
      <c r="X93" s="128"/>
      <c r="Y93" s="129"/>
    </row>
    <row r="94" spans="1:35" s="73" customFormat="1" ht="69.75" customHeight="1" x14ac:dyDescent="0.3">
      <c r="A94" s="91" t="s">
        <v>429</v>
      </c>
      <c r="B94" s="91" t="s">
        <v>196</v>
      </c>
      <c r="C94" s="95"/>
      <c r="D94" s="94"/>
      <c r="E94" s="94"/>
      <c r="F94" s="94"/>
      <c r="G94" s="94"/>
      <c r="H94" s="94"/>
      <c r="I94" s="94"/>
      <c r="J94" s="94"/>
      <c r="K94" s="94"/>
      <c r="L94" s="94"/>
      <c r="M94" s="94"/>
      <c r="N94" s="94"/>
      <c r="O94" s="94"/>
      <c r="P94" s="94"/>
      <c r="Q94" s="94"/>
      <c r="R94" s="94"/>
      <c r="S94" s="94"/>
      <c r="T94" s="91" t="s">
        <v>197</v>
      </c>
      <c r="U94" s="19" t="s">
        <v>198</v>
      </c>
      <c r="V94" s="13">
        <v>4000</v>
      </c>
      <c r="W94" s="20">
        <v>0</v>
      </c>
      <c r="X94" s="95"/>
      <c r="Y94" s="143" t="s">
        <v>199</v>
      </c>
    </row>
    <row r="95" spans="1:35" s="117" customFormat="1" ht="23.25" customHeight="1" x14ac:dyDescent="0.25">
      <c r="A95" s="124" t="s">
        <v>200</v>
      </c>
      <c r="B95" s="125"/>
      <c r="C95" s="125"/>
      <c r="D95" s="125"/>
      <c r="E95" s="125"/>
      <c r="F95" s="125"/>
      <c r="G95" s="125"/>
      <c r="H95" s="125"/>
      <c r="I95" s="125"/>
      <c r="J95" s="125"/>
      <c r="K95" s="125"/>
      <c r="L95" s="125"/>
      <c r="M95" s="125"/>
      <c r="N95" s="125"/>
      <c r="O95" s="125"/>
      <c r="P95" s="125"/>
      <c r="Q95" s="125"/>
      <c r="R95" s="125"/>
      <c r="S95" s="125"/>
      <c r="T95" s="125"/>
      <c r="U95" s="126"/>
      <c r="V95" s="127">
        <f>SUM(V96:V97)</f>
        <v>7000</v>
      </c>
      <c r="W95" s="127">
        <f>SUM(W96:W97)</f>
        <v>0</v>
      </c>
      <c r="X95" s="128"/>
      <c r="Y95" s="129"/>
    </row>
    <row r="96" spans="1:35" s="73" customFormat="1" ht="40.700000000000003" customHeight="1" x14ac:dyDescent="0.3">
      <c r="A96" s="91" t="s">
        <v>430</v>
      </c>
      <c r="B96" s="91" t="s">
        <v>201</v>
      </c>
      <c r="C96" s="93" t="s">
        <v>80</v>
      </c>
      <c r="D96" s="94"/>
      <c r="E96" s="94"/>
      <c r="F96" s="94"/>
      <c r="G96" s="94"/>
      <c r="H96" s="94"/>
      <c r="I96" s="94"/>
      <c r="J96" s="94"/>
      <c r="K96" s="94"/>
      <c r="L96" s="94"/>
      <c r="M96" s="94"/>
      <c r="N96" s="94"/>
      <c r="O96" s="94"/>
      <c r="P96" s="94"/>
      <c r="Q96" s="94"/>
      <c r="R96" s="94"/>
      <c r="S96" s="94"/>
      <c r="T96" s="90" t="s">
        <v>202</v>
      </c>
      <c r="U96" s="202" t="s">
        <v>203</v>
      </c>
      <c r="V96" s="13">
        <v>3000</v>
      </c>
      <c r="W96" s="20">
        <v>0</v>
      </c>
      <c r="X96" s="95"/>
      <c r="Y96" s="143" t="s">
        <v>204</v>
      </c>
    </row>
    <row r="97" spans="1:25" s="73" customFormat="1" ht="77.45" customHeight="1" x14ac:dyDescent="0.3">
      <c r="A97" s="203" t="s">
        <v>431</v>
      </c>
      <c r="B97" s="91" t="s">
        <v>205</v>
      </c>
      <c r="C97" s="95"/>
      <c r="D97" s="94"/>
      <c r="E97" s="94"/>
      <c r="F97" s="94"/>
      <c r="G97" s="94"/>
      <c r="H97" s="94"/>
      <c r="I97" s="94"/>
      <c r="J97" s="94"/>
      <c r="K97" s="94"/>
      <c r="L97" s="94"/>
      <c r="M97" s="94"/>
      <c r="N97" s="94"/>
      <c r="O97" s="94"/>
      <c r="P97" s="94"/>
      <c r="Q97" s="94"/>
      <c r="R97" s="94"/>
      <c r="S97" s="94"/>
      <c r="T97" s="98" t="s">
        <v>206</v>
      </c>
      <c r="U97" s="19" t="s">
        <v>207</v>
      </c>
      <c r="V97" s="13">
        <v>4000</v>
      </c>
      <c r="W97" s="20">
        <v>0</v>
      </c>
      <c r="X97" s="95"/>
      <c r="Y97" s="143" t="s">
        <v>208</v>
      </c>
    </row>
    <row r="98" spans="1:25" s="117" customFormat="1" ht="24" customHeight="1" x14ac:dyDescent="0.25">
      <c r="A98" s="124" t="s">
        <v>209</v>
      </c>
      <c r="B98" s="125"/>
      <c r="C98" s="125"/>
      <c r="D98" s="125"/>
      <c r="E98" s="125"/>
      <c r="F98" s="125"/>
      <c r="G98" s="125"/>
      <c r="H98" s="125"/>
      <c r="I98" s="125"/>
      <c r="J98" s="125"/>
      <c r="K98" s="125"/>
      <c r="L98" s="125"/>
      <c r="M98" s="125"/>
      <c r="N98" s="125"/>
      <c r="O98" s="125"/>
      <c r="P98" s="125"/>
      <c r="Q98" s="125"/>
      <c r="R98" s="125"/>
      <c r="S98" s="125"/>
      <c r="T98" s="125"/>
      <c r="U98" s="126"/>
      <c r="V98" s="127">
        <f>SUM(V99:V101)</f>
        <v>42000</v>
      </c>
      <c r="W98" s="127">
        <f>SUM(W99:W101)</f>
        <v>0</v>
      </c>
      <c r="X98" s="128"/>
      <c r="Y98" s="129"/>
    </row>
    <row r="99" spans="1:25" s="73" customFormat="1" ht="117.6" customHeight="1" x14ac:dyDescent="0.3">
      <c r="A99" s="91" t="s">
        <v>432</v>
      </c>
      <c r="B99" s="98" t="s">
        <v>210</v>
      </c>
      <c r="C99" s="95"/>
      <c r="D99" s="94"/>
      <c r="E99" s="94"/>
      <c r="F99" s="94"/>
      <c r="G99" s="94"/>
      <c r="H99" s="94"/>
      <c r="I99" s="94"/>
      <c r="J99" s="94"/>
      <c r="K99" s="94"/>
      <c r="L99" s="94"/>
      <c r="M99" s="94"/>
      <c r="N99" s="94"/>
      <c r="O99" s="94"/>
      <c r="P99" s="94"/>
      <c r="Q99" s="94"/>
      <c r="R99" s="94"/>
      <c r="S99" s="94"/>
      <c r="T99" s="98" t="s">
        <v>211</v>
      </c>
      <c r="U99" s="204" t="s">
        <v>212</v>
      </c>
      <c r="V99" s="13">
        <v>4000</v>
      </c>
      <c r="W99" s="20">
        <v>0</v>
      </c>
      <c r="X99" s="95"/>
      <c r="Y99" s="143" t="s">
        <v>213</v>
      </c>
    </row>
    <row r="100" spans="1:25" s="73" customFormat="1" ht="99" x14ac:dyDescent="0.3">
      <c r="A100" s="91" t="s">
        <v>433</v>
      </c>
      <c r="B100" s="91" t="s">
        <v>214</v>
      </c>
      <c r="C100" s="95"/>
      <c r="D100" s="94"/>
      <c r="E100" s="94"/>
      <c r="F100" s="94"/>
      <c r="G100" s="51"/>
      <c r="H100" s="94"/>
      <c r="I100" s="94"/>
      <c r="J100" s="94"/>
      <c r="K100" s="94"/>
      <c r="L100" s="94"/>
      <c r="M100" s="94"/>
      <c r="N100" s="94"/>
      <c r="O100" s="94"/>
      <c r="P100" s="94"/>
      <c r="Q100" s="94"/>
      <c r="R100" s="94"/>
      <c r="S100" s="94"/>
      <c r="T100" s="91" t="s">
        <v>215</v>
      </c>
      <c r="U100" s="205" t="s">
        <v>216</v>
      </c>
      <c r="V100" s="13">
        <v>4000</v>
      </c>
      <c r="W100" s="20">
        <v>0</v>
      </c>
      <c r="X100" s="95"/>
      <c r="Y100" s="143" t="s">
        <v>213</v>
      </c>
    </row>
    <row r="101" spans="1:25" s="73" customFormat="1" ht="70.7" customHeight="1" x14ac:dyDescent="0.3">
      <c r="A101" s="90" t="s">
        <v>434</v>
      </c>
      <c r="B101" s="98" t="s">
        <v>217</v>
      </c>
      <c r="C101" s="95"/>
      <c r="D101" s="94"/>
      <c r="E101" s="94"/>
      <c r="F101" s="94"/>
      <c r="G101" s="94"/>
      <c r="H101" s="94"/>
      <c r="I101" s="94"/>
      <c r="J101" s="94"/>
      <c r="K101" s="94"/>
      <c r="L101" s="94"/>
      <c r="M101" s="94"/>
      <c r="N101" s="94"/>
      <c r="O101" s="94"/>
      <c r="P101" s="94"/>
      <c r="Q101" s="94"/>
      <c r="R101" s="94"/>
      <c r="S101" s="94"/>
      <c r="T101" s="91" t="s">
        <v>218</v>
      </c>
      <c r="U101" s="19" t="s">
        <v>219</v>
      </c>
      <c r="V101" s="13">
        <v>34000</v>
      </c>
      <c r="W101" s="20">
        <v>0</v>
      </c>
      <c r="X101" s="95"/>
      <c r="Y101" s="143" t="s">
        <v>213</v>
      </c>
    </row>
    <row r="102" spans="1:25" s="117" customFormat="1" ht="16.5" x14ac:dyDescent="0.25">
      <c r="A102" s="196" t="s">
        <v>220</v>
      </c>
      <c r="B102" s="125"/>
      <c r="C102" s="125"/>
      <c r="D102" s="125"/>
      <c r="E102" s="125"/>
      <c r="F102" s="125"/>
      <c r="G102" s="125"/>
      <c r="H102" s="125"/>
      <c r="I102" s="125"/>
      <c r="J102" s="125"/>
      <c r="K102" s="125"/>
      <c r="L102" s="125"/>
      <c r="M102" s="125"/>
      <c r="N102" s="125"/>
      <c r="O102" s="125"/>
      <c r="P102" s="125"/>
      <c r="Q102" s="125"/>
      <c r="R102" s="125"/>
      <c r="S102" s="125"/>
      <c r="T102" s="125"/>
      <c r="U102" s="126"/>
      <c r="V102" s="197">
        <f>+V103+V106+V110</f>
        <v>2107156</v>
      </c>
      <c r="W102" s="206"/>
      <c r="X102" s="198"/>
      <c r="Y102" s="199"/>
    </row>
    <row r="103" spans="1:25" s="117" customFormat="1" ht="66" x14ac:dyDescent="0.25">
      <c r="A103" s="207" t="s">
        <v>221</v>
      </c>
      <c r="B103" s="104"/>
      <c r="C103" s="104"/>
      <c r="D103" s="104"/>
      <c r="E103" s="104"/>
      <c r="F103" s="104"/>
      <c r="G103" s="104"/>
      <c r="H103" s="104"/>
      <c r="I103" s="104"/>
      <c r="J103" s="104"/>
      <c r="K103" s="104"/>
      <c r="L103" s="104"/>
      <c r="M103" s="104"/>
      <c r="N103" s="104"/>
      <c r="O103" s="104"/>
      <c r="P103" s="104"/>
      <c r="Q103" s="104"/>
      <c r="R103" s="104"/>
      <c r="S103" s="104"/>
      <c r="T103" s="104"/>
      <c r="U103" s="132"/>
      <c r="V103" s="127">
        <f>SUM(V104:V105)</f>
        <v>2500</v>
      </c>
      <c r="W103" s="127">
        <f>SUM(W104:W105)</f>
        <v>0</v>
      </c>
      <c r="X103" s="128"/>
      <c r="Y103" s="129"/>
    </row>
    <row r="104" spans="1:25" s="73" customFormat="1" ht="82.35" customHeight="1" x14ac:dyDescent="0.3">
      <c r="A104" s="208" t="s">
        <v>354</v>
      </c>
      <c r="B104" s="208" t="s">
        <v>222</v>
      </c>
      <c r="C104" s="209"/>
      <c r="D104" s="210"/>
      <c r="E104" s="210"/>
      <c r="F104" s="210"/>
      <c r="G104" s="51"/>
      <c r="H104" s="210"/>
      <c r="I104" s="210"/>
      <c r="J104" s="210"/>
      <c r="K104" s="210"/>
      <c r="L104" s="210"/>
      <c r="M104" s="210"/>
      <c r="N104" s="210"/>
      <c r="O104" s="210"/>
      <c r="P104" s="210"/>
      <c r="Q104" s="210"/>
      <c r="R104" s="210"/>
      <c r="S104" s="210"/>
      <c r="T104" s="208" t="s">
        <v>223</v>
      </c>
      <c r="U104" s="211" t="s">
        <v>224</v>
      </c>
      <c r="V104" s="212">
        <v>0</v>
      </c>
      <c r="W104" s="213">
        <v>0</v>
      </c>
      <c r="X104" s="209"/>
      <c r="Y104" s="143" t="s">
        <v>225</v>
      </c>
    </row>
    <row r="105" spans="1:25" s="73" customFormat="1" ht="126.6" customHeight="1" x14ac:dyDescent="0.3">
      <c r="A105" s="208" t="s">
        <v>355</v>
      </c>
      <c r="B105" s="90" t="s">
        <v>226</v>
      </c>
      <c r="C105" s="95"/>
      <c r="D105" s="94"/>
      <c r="E105" s="94"/>
      <c r="F105" s="94"/>
      <c r="G105" s="154"/>
      <c r="H105" s="94"/>
      <c r="I105" s="94"/>
      <c r="J105" s="94"/>
      <c r="K105" s="94"/>
      <c r="L105" s="94"/>
      <c r="M105" s="94"/>
      <c r="N105" s="94"/>
      <c r="O105" s="94"/>
      <c r="P105" s="94"/>
      <c r="Q105" s="94"/>
      <c r="R105" s="94"/>
      <c r="S105" s="94"/>
      <c r="T105" s="208" t="s">
        <v>223</v>
      </c>
      <c r="U105" s="214" t="s">
        <v>292</v>
      </c>
      <c r="V105" s="14">
        <v>2500</v>
      </c>
      <c r="W105" s="20">
        <v>0</v>
      </c>
      <c r="X105" s="95"/>
      <c r="Y105" s="215" t="s">
        <v>225</v>
      </c>
    </row>
    <row r="106" spans="1:25" s="117" customFormat="1" ht="22.5" customHeight="1" x14ac:dyDescent="0.25">
      <c r="A106" s="176" t="s">
        <v>227</v>
      </c>
      <c r="B106" s="177"/>
      <c r="C106" s="177"/>
      <c r="D106" s="177"/>
      <c r="E106" s="177"/>
      <c r="F106" s="177"/>
      <c r="G106" s="177"/>
      <c r="H106" s="177"/>
      <c r="I106" s="177"/>
      <c r="J106" s="177"/>
      <c r="K106" s="177"/>
      <c r="L106" s="177"/>
      <c r="M106" s="177"/>
      <c r="N106" s="177"/>
      <c r="O106" s="177"/>
      <c r="P106" s="177"/>
      <c r="Q106" s="177"/>
      <c r="R106" s="177"/>
      <c r="S106" s="177"/>
      <c r="T106" s="177"/>
      <c r="U106" s="178"/>
      <c r="V106" s="127">
        <f>SUM(V107:V109)</f>
        <v>8000</v>
      </c>
      <c r="W106" s="127">
        <f>SUM(W107:W109)</f>
        <v>0</v>
      </c>
      <c r="X106" s="128"/>
      <c r="Y106" s="129"/>
    </row>
    <row r="107" spans="1:25" s="73" customFormat="1" ht="95.45" customHeight="1" x14ac:dyDescent="0.3">
      <c r="A107" s="91" t="s">
        <v>356</v>
      </c>
      <c r="B107" s="90" t="s">
        <v>228</v>
      </c>
      <c r="C107" s="93" t="s">
        <v>80</v>
      </c>
      <c r="D107" s="94"/>
      <c r="E107" s="51"/>
      <c r="F107" s="94"/>
      <c r="G107" s="94"/>
      <c r="H107" s="66"/>
      <c r="I107" s="94"/>
      <c r="J107" s="94"/>
      <c r="K107" s="94"/>
      <c r="L107" s="66"/>
      <c r="M107" s="94"/>
      <c r="N107" s="94"/>
      <c r="O107" s="94"/>
      <c r="P107" s="94"/>
      <c r="Q107" s="94"/>
      <c r="R107" s="94"/>
      <c r="S107" s="94"/>
      <c r="T107" s="123" t="s">
        <v>229</v>
      </c>
      <c r="U107" s="19" t="s">
        <v>230</v>
      </c>
      <c r="V107" s="17">
        <v>0</v>
      </c>
      <c r="W107" s="20">
        <v>0</v>
      </c>
      <c r="X107" s="95"/>
      <c r="Y107" s="123" t="s">
        <v>225</v>
      </c>
    </row>
    <row r="108" spans="1:25" s="73" customFormat="1" ht="95.45" customHeight="1" x14ac:dyDescent="0.3">
      <c r="A108" s="91" t="s">
        <v>357</v>
      </c>
      <c r="B108" s="90" t="s">
        <v>231</v>
      </c>
      <c r="C108" s="93" t="s">
        <v>80</v>
      </c>
      <c r="D108" s="94"/>
      <c r="E108" s="51"/>
      <c r="F108" s="94"/>
      <c r="G108" s="120"/>
      <c r="H108" s="66"/>
      <c r="I108" s="94"/>
      <c r="J108" s="94"/>
      <c r="K108" s="94"/>
      <c r="L108" s="66"/>
      <c r="M108" s="94"/>
      <c r="N108" s="94"/>
      <c r="O108" s="94"/>
      <c r="P108" s="94"/>
      <c r="Q108" s="94"/>
      <c r="R108" s="94"/>
      <c r="S108" s="94"/>
      <c r="T108" s="123" t="s">
        <v>232</v>
      </c>
      <c r="U108" s="19" t="s">
        <v>233</v>
      </c>
      <c r="V108" s="17">
        <v>0</v>
      </c>
      <c r="W108" s="20">
        <v>0</v>
      </c>
      <c r="X108" s="95"/>
      <c r="Y108" s="123" t="s">
        <v>225</v>
      </c>
    </row>
    <row r="109" spans="1:25" s="73" customFormat="1" ht="86.45" customHeight="1" x14ac:dyDescent="0.3">
      <c r="A109" s="91" t="s">
        <v>358</v>
      </c>
      <c r="B109" s="90" t="s">
        <v>234</v>
      </c>
      <c r="C109" s="93" t="s">
        <v>80</v>
      </c>
      <c r="D109" s="94"/>
      <c r="E109" s="94"/>
      <c r="F109" s="94"/>
      <c r="G109" s="154"/>
      <c r="H109" s="66"/>
      <c r="I109" s="94"/>
      <c r="J109" s="94"/>
      <c r="K109" s="94"/>
      <c r="L109" s="66"/>
      <c r="M109" s="94"/>
      <c r="N109" s="94"/>
      <c r="O109" s="94"/>
      <c r="P109" s="94"/>
      <c r="Q109" s="94"/>
      <c r="R109" s="94"/>
      <c r="S109" s="94"/>
      <c r="T109" s="123" t="s">
        <v>301</v>
      </c>
      <c r="U109" s="19" t="s">
        <v>235</v>
      </c>
      <c r="V109" s="17">
        <v>8000</v>
      </c>
      <c r="W109" s="20">
        <v>0</v>
      </c>
      <c r="X109" s="95"/>
      <c r="Y109" s="123" t="s">
        <v>225</v>
      </c>
    </row>
    <row r="110" spans="1:25" s="73" customFormat="1" ht="16.5" x14ac:dyDescent="0.3">
      <c r="A110" s="184" t="s">
        <v>236</v>
      </c>
      <c r="B110" s="185"/>
      <c r="C110" s="185"/>
      <c r="D110" s="185"/>
      <c r="E110" s="185"/>
      <c r="F110" s="185"/>
      <c r="G110" s="185"/>
      <c r="H110" s="185"/>
      <c r="I110" s="185"/>
      <c r="J110" s="185"/>
      <c r="K110" s="185"/>
      <c r="L110" s="185"/>
      <c r="M110" s="185"/>
      <c r="N110" s="185"/>
      <c r="O110" s="185"/>
      <c r="P110" s="185"/>
      <c r="Q110" s="185"/>
      <c r="R110" s="185"/>
      <c r="S110" s="185"/>
      <c r="T110" s="185"/>
      <c r="U110" s="186"/>
      <c r="V110" s="187">
        <f>SUM(V111:V126)</f>
        <v>2096656</v>
      </c>
      <c r="W110" s="187">
        <f>SUM(W111:W126)</f>
        <v>1500000</v>
      </c>
      <c r="X110" s="182"/>
      <c r="Y110" s="129"/>
    </row>
    <row r="111" spans="1:25" s="73" customFormat="1" ht="102" customHeight="1" x14ac:dyDescent="0.3">
      <c r="A111" s="90" t="s">
        <v>435</v>
      </c>
      <c r="B111" s="100" t="s">
        <v>237</v>
      </c>
      <c r="C111" s="93" t="s">
        <v>80</v>
      </c>
      <c r="D111" s="94"/>
      <c r="E111" s="94"/>
      <c r="F111" s="51"/>
      <c r="G111" s="94"/>
      <c r="H111" s="66"/>
      <c r="I111" s="94"/>
      <c r="J111" s="94"/>
      <c r="K111" s="94"/>
      <c r="L111" s="66"/>
      <c r="M111" s="94"/>
      <c r="N111" s="94"/>
      <c r="O111" s="94"/>
      <c r="P111" s="94"/>
      <c r="Q111" s="94"/>
      <c r="R111" s="94"/>
      <c r="S111" s="94"/>
      <c r="T111" s="90" t="s">
        <v>238</v>
      </c>
      <c r="U111" s="22" t="s">
        <v>239</v>
      </c>
      <c r="V111" s="13">
        <v>82000</v>
      </c>
      <c r="W111" s="20">
        <v>300000</v>
      </c>
      <c r="X111" s="95"/>
      <c r="Y111" s="123" t="s">
        <v>225</v>
      </c>
    </row>
    <row r="112" spans="1:25" s="73" customFormat="1" ht="59.45" customHeight="1" x14ac:dyDescent="0.3">
      <c r="A112" s="90" t="s">
        <v>436</v>
      </c>
      <c r="B112" s="216" t="s">
        <v>240</v>
      </c>
      <c r="C112" s="93" t="s">
        <v>80</v>
      </c>
      <c r="D112" s="94"/>
      <c r="E112" s="51"/>
      <c r="F112" s="94"/>
      <c r="G112" s="94"/>
      <c r="H112" s="66"/>
      <c r="I112" s="94"/>
      <c r="J112" s="94"/>
      <c r="K112" s="94"/>
      <c r="L112" s="66"/>
      <c r="M112" s="94"/>
      <c r="N112" s="94"/>
      <c r="O112" s="94"/>
      <c r="P112" s="94"/>
      <c r="Q112" s="94"/>
      <c r="R112" s="94"/>
      <c r="S112" s="94"/>
      <c r="T112" s="90" t="s">
        <v>241</v>
      </c>
      <c r="U112" s="22" t="s">
        <v>242</v>
      </c>
      <c r="V112" s="13">
        <v>0</v>
      </c>
      <c r="W112" s="20">
        <v>0</v>
      </c>
      <c r="X112" s="95"/>
      <c r="Y112" s="123" t="s">
        <v>225</v>
      </c>
    </row>
    <row r="113" spans="1:25" s="73" customFormat="1" ht="112.7" customHeight="1" x14ac:dyDescent="0.3">
      <c r="A113" s="90" t="s">
        <v>437</v>
      </c>
      <c r="B113" s="100" t="s">
        <v>243</v>
      </c>
      <c r="C113" s="93" t="s">
        <v>80</v>
      </c>
      <c r="D113" s="94"/>
      <c r="E113" s="94"/>
      <c r="F113" s="51"/>
      <c r="G113" s="94"/>
      <c r="H113" s="94"/>
      <c r="I113" s="94"/>
      <c r="J113" s="94"/>
      <c r="K113" s="94"/>
      <c r="L113" s="94"/>
      <c r="M113" s="94"/>
      <c r="N113" s="94"/>
      <c r="O113" s="94"/>
      <c r="P113" s="94"/>
      <c r="Q113" s="94"/>
      <c r="R113" s="94"/>
      <c r="S113" s="94"/>
      <c r="T113" s="90" t="s">
        <v>244</v>
      </c>
      <c r="U113" s="22" t="s">
        <v>245</v>
      </c>
      <c r="V113" s="13">
        <v>0</v>
      </c>
      <c r="W113" s="20">
        <v>0</v>
      </c>
      <c r="X113" s="95"/>
      <c r="Y113" s="123" t="s">
        <v>225</v>
      </c>
    </row>
    <row r="114" spans="1:25" s="73" customFormat="1" ht="81" customHeight="1" x14ac:dyDescent="0.3">
      <c r="A114" s="90" t="s">
        <v>438</v>
      </c>
      <c r="B114" s="100" t="s">
        <v>246</v>
      </c>
      <c r="C114" s="93" t="s">
        <v>80</v>
      </c>
      <c r="D114" s="94"/>
      <c r="E114" s="94"/>
      <c r="F114" s="94"/>
      <c r="G114" s="94"/>
      <c r="H114" s="66"/>
      <c r="I114" s="94"/>
      <c r="J114" s="94"/>
      <c r="K114" s="51"/>
      <c r="L114" s="66"/>
      <c r="M114" s="94"/>
      <c r="N114" s="94"/>
      <c r="O114" s="94"/>
      <c r="P114" s="94"/>
      <c r="Q114" s="51"/>
      <c r="R114" s="94"/>
      <c r="S114" s="94"/>
      <c r="T114" s="90" t="s">
        <v>247</v>
      </c>
      <c r="U114" s="22" t="s">
        <v>248</v>
      </c>
      <c r="V114" s="13">
        <v>893656</v>
      </c>
      <c r="W114" s="20">
        <v>1100000</v>
      </c>
      <c r="X114" s="95"/>
      <c r="Y114" s="123" t="s">
        <v>43</v>
      </c>
    </row>
    <row r="115" spans="1:25" s="73" customFormat="1" ht="52.7" customHeight="1" x14ac:dyDescent="0.3">
      <c r="A115" s="90" t="s">
        <v>371</v>
      </c>
      <c r="B115" s="91" t="s">
        <v>249</v>
      </c>
      <c r="C115" s="95"/>
      <c r="D115" s="94"/>
      <c r="E115" s="51"/>
      <c r="F115" s="94"/>
      <c r="G115" s="94"/>
      <c r="H115" s="66"/>
      <c r="I115" s="94"/>
      <c r="J115" s="94"/>
      <c r="K115" s="94"/>
      <c r="L115" s="66"/>
      <c r="M115" s="94"/>
      <c r="N115" s="94"/>
      <c r="O115" s="94"/>
      <c r="P115" s="94"/>
      <c r="Q115" s="94"/>
      <c r="R115" s="94"/>
      <c r="S115" s="154"/>
      <c r="T115" s="90" t="s">
        <v>250</v>
      </c>
      <c r="U115" s="19" t="s">
        <v>251</v>
      </c>
      <c r="V115" s="13">
        <v>7000</v>
      </c>
      <c r="W115" s="20">
        <v>0</v>
      </c>
      <c r="X115" s="95"/>
      <c r="Y115" s="99" t="s">
        <v>43</v>
      </c>
    </row>
    <row r="116" spans="1:25" s="73" customFormat="1" ht="57.6" customHeight="1" x14ac:dyDescent="0.3">
      <c r="A116" s="100" t="s">
        <v>439</v>
      </c>
      <c r="B116" s="100" t="s">
        <v>302</v>
      </c>
      <c r="C116" s="101" t="s">
        <v>80</v>
      </c>
      <c r="D116" s="94"/>
      <c r="E116" s="120"/>
      <c r="F116" s="94"/>
      <c r="G116" s="94"/>
      <c r="H116" s="76"/>
      <c r="I116" s="94"/>
      <c r="J116" s="94"/>
      <c r="K116" s="51"/>
      <c r="L116" s="76"/>
      <c r="M116" s="94"/>
      <c r="N116" s="94"/>
      <c r="O116" s="94"/>
      <c r="P116" s="94"/>
      <c r="Q116" s="51"/>
      <c r="R116" s="94"/>
      <c r="S116" s="94"/>
      <c r="T116" s="101" t="s">
        <v>303</v>
      </c>
      <c r="U116" s="24" t="s">
        <v>304</v>
      </c>
      <c r="V116" s="13">
        <v>3000</v>
      </c>
      <c r="W116" s="20">
        <v>0</v>
      </c>
      <c r="X116" s="47"/>
      <c r="Y116" s="217">
        <f>X116-X115</f>
        <v>0</v>
      </c>
    </row>
    <row r="117" spans="1:25" s="73" customFormat="1" ht="88.35" customHeight="1" x14ac:dyDescent="0.3">
      <c r="A117" s="100" t="s">
        <v>359</v>
      </c>
      <c r="B117" s="101" t="s">
        <v>305</v>
      </c>
      <c r="C117" s="101" t="s">
        <v>80</v>
      </c>
      <c r="D117" s="94"/>
      <c r="E117" s="51"/>
      <c r="F117" s="94"/>
      <c r="G117" s="94"/>
      <c r="H117" s="76"/>
      <c r="I117" s="94"/>
      <c r="J117" s="94"/>
      <c r="K117" s="94"/>
      <c r="L117" s="76"/>
      <c r="M117" s="94"/>
      <c r="N117" s="94"/>
      <c r="O117" s="94"/>
      <c r="P117" s="94"/>
      <c r="Q117" s="94"/>
      <c r="R117" s="94"/>
      <c r="S117" s="154"/>
      <c r="T117" s="101" t="s">
        <v>306</v>
      </c>
      <c r="U117" s="24"/>
      <c r="V117" s="13">
        <v>152000</v>
      </c>
      <c r="W117" s="20">
        <v>0</v>
      </c>
      <c r="X117" s="218"/>
      <c r="Y117" s="99"/>
    </row>
    <row r="118" spans="1:25" s="73" customFormat="1" ht="91.7" customHeight="1" x14ac:dyDescent="0.3">
      <c r="A118" s="219" t="s">
        <v>360</v>
      </c>
      <c r="B118" s="101" t="s">
        <v>307</v>
      </c>
      <c r="C118" s="101" t="s">
        <v>80</v>
      </c>
      <c r="D118" s="94"/>
      <c r="E118" s="51"/>
      <c r="F118" s="94"/>
      <c r="G118" s="94"/>
      <c r="H118" s="76"/>
      <c r="I118" s="94"/>
      <c r="J118" s="94"/>
      <c r="K118" s="94"/>
      <c r="L118" s="76"/>
      <c r="M118" s="94"/>
      <c r="N118" s="94"/>
      <c r="O118" s="94"/>
      <c r="P118" s="94"/>
      <c r="Q118" s="94"/>
      <c r="R118" s="94"/>
      <c r="S118" s="154"/>
      <c r="T118" s="101" t="s">
        <v>308</v>
      </c>
      <c r="U118" s="24"/>
      <c r="V118" s="13">
        <v>152000</v>
      </c>
      <c r="W118" s="20">
        <v>0</v>
      </c>
      <c r="X118" s="218"/>
      <c r="Y118" s="220"/>
    </row>
    <row r="119" spans="1:25" s="73" customFormat="1" ht="64.349999999999994" customHeight="1" x14ac:dyDescent="0.3">
      <c r="A119" s="219" t="s">
        <v>361</v>
      </c>
      <c r="B119" s="101" t="s">
        <v>309</v>
      </c>
      <c r="C119" s="101" t="s">
        <v>80</v>
      </c>
      <c r="D119" s="94"/>
      <c r="E119" s="51"/>
      <c r="F119" s="94"/>
      <c r="G119" s="94"/>
      <c r="H119" s="76"/>
      <c r="I119" s="94"/>
      <c r="J119" s="94"/>
      <c r="K119" s="94"/>
      <c r="L119" s="76"/>
      <c r="M119" s="94"/>
      <c r="N119" s="94"/>
      <c r="O119" s="94"/>
      <c r="P119" s="94"/>
      <c r="Q119" s="94"/>
      <c r="R119" s="94"/>
      <c r="S119" s="154"/>
      <c r="T119" s="101" t="s">
        <v>310</v>
      </c>
      <c r="U119" s="24"/>
      <c r="V119" s="13">
        <v>20000</v>
      </c>
      <c r="W119" s="20">
        <v>0</v>
      </c>
      <c r="X119" s="95"/>
      <c r="Y119" s="99"/>
    </row>
    <row r="120" spans="1:25" s="73" customFormat="1" ht="63" customHeight="1" x14ac:dyDescent="0.3">
      <c r="A120" s="219" t="s">
        <v>372</v>
      </c>
      <c r="B120" s="101" t="s">
        <v>311</v>
      </c>
      <c r="C120" s="101" t="s">
        <v>80</v>
      </c>
      <c r="D120" s="94"/>
      <c r="E120" s="51"/>
      <c r="F120" s="94"/>
      <c r="G120" s="94"/>
      <c r="H120" s="76"/>
      <c r="I120" s="94"/>
      <c r="J120" s="94"/>
      <c r="K120" s="94"/>
      <c r="L120" s="76"/>
      <c r="M120" s="94"/>
      <c r="N120" s="94"/>
      <c r="O120" s="94"/>
      <c r="P120" s="94"/>
      <c r="Q120" s="94"/>
      <c r="R120" s="94"/>
      <c r="S120" s="154"/>
      <c r="T120" s="101" t="s">
        <v>310</v>
      </c>
      <c r="U120" s="24"/>
      <c r="V120" s="13">
        <f>900000-210000</f>
        <v>690000</v>
      </c>
      <c r="W120" s="20">
        <v>0</v>
      </c>
      <c r="X120" s="95"/>
      <c r="Y120" s="99"/>
    </row>
    <row r="121" spans="1:25" s="73" customFormat="1" ht="60.6" customHeight="1" x14ac:dyDescent="0.3">
      <c r="A121" s="221" t="s">
        <v>373</v>
      </c>
      <c r="B121" s="101" t="s">
        <v>312</v>
      </c>
      <c r="C121" s="101"/>
      <c r="D121" s="94"/>
      <c r="E121" s="51"/>
      <c r="F121" s="94"/>
      <c r="G121" s="94"/>
      <c r="H121" s="76"/>
      <c r="I121" s="94"/>
      <c r="J121" s="94"/>
      <c r="K121" s="94"/>
      <c r="L121" s="76"/>
      <c r="M121" s="94"/>
      <c r="N121" s="94"/>
      <c r="O121" s="94"/>
      <c r="P121" s="94"/>
      <c r="Q121" s="94"/>
      <c r="R121" s="94"/>
      <c r="S121" s="154"/>
      <c r="T121" s="101" t="s">
        <v>310</v>
      </c>
      <c r="U121" s="24"/>
      <c r="V121" s="13">
        <v>70000</v>
      </c>
      <c r="W121" s="20">
        <v>0</v>
      </c>
      <c r="X121" s="95"/>
      <c r="Y121" s="99"/>
    </row>
    <row r="122" spans="1:25" s="73" customFormat="1" ht="52.7" customHeight="1" x14ac:dyDescent="0.3">
      <c r="A122" s="222" t="s">
        <v>362</v>
      </c>
      <c r="B122" s="223"/>
      <c r="C122" s="223"/>
      <c r="D122" s="120"/>
      <c r="E122" s="51"/>
      <c r="F122" s="120"/>
      <c r="G122" s="120"/>
      <c r="H122" s="50"/>
      <c r="I122" s="120"/>
      <c r="J122" s="120"/>
      <c r="K122" s="120"/>
      <c r="L122" s="50"/>
      <c r="M122" s="120"/>
      <c r="N122" s="120"/>
      <c r="O122" s="120"/>
      <c r="P122" s="120"/>
      <c r="Q122" s="120"/>
      <c r="R122" s="120"/>
      <c r="S122" s="51"/>
      <c r="T122" s="223"/>
      <c r="U122" s="224"/>
      <c r="V122" s="225"/>
      <c r="W122" s="226">
        <v>0</v>
      </c>
      <c r="X122" s="227"/>
      <c r="Y122" s="98"/>
    </row>
    <row r="123" spans="1:25" s="141" customFormat="1" ht="91.35" customHeight="1" x14ac:dyDescent="0.3">
      <c r="A123" s="100" t="s">
        <v>440</v>
      </c>
      <c r="B123" s="101" t="s">
        <v>313</v>
      </c>
      <c r="C123" s="228"/>
      <c r="D123" s="94"/>
      <c r="E123" s="94"/>
      <c r="F123" s="94"/>
      <c r="G123" s="94"/>
      <c r="H123" s="94"/>
      <c r="I123" s="94"/>
      <c r="J123" s="94"/>
      <c r="K123" s="94"/>
      <c r="L123" s="94"/>
      <c r="M123" s="94"/>
      <c r="N123" s="94"/>
      <c r="O123" s="94"/>
      <c r="P123" s="94"/>
      <c r="Q123" s="94"/>
      <c r="R123" s="94"/>
      <c r="S123" s="94"/>
      <c r="T123" s="101"/>
      <c r="U123" s="41"/>
      <c r="V123" s="13">
        <v>5000</v>
      </c>
      <c r="W123" s="20">
        <v>25000</v>
      </c>
      <c r="X123" s="95"/>
      <c r="Y123" s="99" t="s">
        <v>314</v>
      </c>
    </row>
    <row r="124" spans="1:25" s="141" customFormat="1" ht="60" customHeight="1" x14ac:dyDescent="0.3">
      <c r="A124" s="100" t="s">
        <v>441</v>
      </c>
      <c r="B124" s="101" t="s">
        <v>442</v>
      </c>
      <c r="C124" s="228"/>
      <c r="D124" s="94"/>
      <c r="E124" s="94"/>
      <c r="F124" s="94"/>
      <c r="G124" s="94"/>
      <c r="H124" s="94"/>
      <c r="I124" s="94"/>
      <c r="J124" s="94"/>
      <c r="K124" s="94"/>
      <c r="L124" s="94"/>
      <c r="M124" s="94"/>
      <c r="N124" s="94"/>
      <c r="O124" s="94"/>
      <c r="P124" s="94"/>
      <c r="Q124" s="94"/>
      <c r="R124" s="94"/>
      <c r="S124" s="94"/>
      <c r="T124" s="101"/>
      <c r="U124" s="41"/>
      <c r="V124" s="13">
        <f>57000-50000</f>
        <v>7000</v>
      </c>
      <c r="W124" s="20">
        <v>25000</v>
      </c>
      <c r="X124" s="95"/>
      <c r="Y124" s="99" t="s">
        <v>315</v>
      </c>
    </row>
    <row r="125" spans="1:25" s="141" customFormat="1" ht="133.15" customHeight="1" x14ac:dyDescent="0.3">
      <c r="A125" s="100" t="s">
        <v>443</v>
      </c>
      <c r="B125" s="101" t="s">
        <v>444</v>
      </c>
      <c r="C125" s="228"/>
      <c r="D125" s="94"/>
      <c r="E125" s="94"/>
      <c r="F125" s="94"/>
      <c r="G125" s="94"/>
      <c r="H125" s="94"/>
      <c r="I125" s="94"/>
      <c r="J125" s="94"/>
      <c r="K125" s="94"/>
      <c r="L125" s="94"/>
      <c r="M125" s="94"/>
      <c r="N125" s="94"/>
      <c r="O125" s="94"/>
      <c r="P125" s="94"/>
      <c r="Q125" s="94"/>
      <c r="R125" s="94"/>
      <c r="S125" s="94"/>
      <c r="T125" s="101"/>
      <c r="U125" s="41"/>
      <c r="V125" s="13">
        <f>23000-18000</f>
        <v>5000</v>
      </c>
      <c r="W125" s="20"/>
      <c r="X125" s="95"/>
      <c r="Y125" s="99" t="s">
        <v>316</v>
      </c>
    </row>
    <row r="126" spans="1:25" s="141" customFormat="1" ht="73.5" customHeight="1" x14ac:dyDescent="0.3">
      <c r="A126" s="100" t="s">
        <v>445</v>
      </c>
      <c r="B126" s="101" t="s">
        <v>317</v>
      </c>
      <c r="C126" s="228"/>
      <c r="D126" s="94"/>
      <c r="E126" s="94"/>
      <c r="F126" s="94"/>
      <c r="G126" s="94"/>
      <c r="H126" s="94"/>
      <c r="I126" s="94"/>
      <c r="J126" s="94"/>
      <c r="K126" s="94"/>
      <c r="L126" s="94"/>
      <c r="M126" s="94"/>
      <c r="N126" s="94"/>
      <c r="O126" s="94"/>
      <c r="P126" s="94"/>
      <c r="Q126" s="94"/>
      <c r="R126" s="94"/>
      <c r="S126" s="94"/>
      <c r="T126" s="101"/>
      <c r="U126" s="41"/>
      <c r="V126" s="13">
        <f>20000-10000</f>
        <v>10000</v>
      </c>
      <c r="W126" s="20">
        <v>50000</v>
      </c>
      <c r="X126" s="95"/>
      <c r="Y126" s="99" t="s">
        <v>318</v>
      </c>
    </row>
    <row r="127" spans="1:25" s="73" customFormat="1" ht="16.5" x14ac:dyDescent="0.3">
      <c r="A127" s="229" t="s">
        <v>252</v>
      </c>
      <c r="B127" s="229"/>
      <c r="C127" s="229"/>
      <c r="D127" s="229"/>
      <c r="E127" s="229"/>
      <c r="F127" s="229"/>
      <c r="G127" s="229"/>
      <c r="H127" s="229"/>
      <c r="I127" s="120"/>
      <c r="J127" s="120"/>
      <c r="K127" s="120"/>
      <c r="L127" s="120"/>
      <c r="M127" s="120"/>
      <c r="N127" s="120"/>
      <c r="O127" s="120"/>
      <c r="P127" s="120"/>
      <c r="Q127" s="120"/>
      <c r="R127" s="120"/>
      <c r="S127" s="120"/>
      <c r="T127" s="120"/>
      <c r="U127" s="230"/>
      <c r="V127" s="231">
        <f>+V102+V92+V66+V41+V8</f>
        <v>3807444</v>
      </c>
      <c r="W127" s="231">
        <f>+W102+W92+W66+W41+W8</f>
        <v>683000</v>
      </c>
      <c r="X127" s="120"/>
      <c r="Y127" s="122"/>
    </row>
    <row r="128" spans="1:25" s="73" customFormat="1" ht="16.5" x14ac:dyDescent="0.25">
      <c r="U128" s="232"/>
      <c r="W128" s="226">
        <f>+W127-V127</f>
        <v>-3124444</v>
      </c>
      <c r="Y128" s="117"/>
    </row>
    <row r="129" spans="21:25" s="73" customFormat="1" x14ac:dyDescent="0.25">
      <c r="U129" s="232"/>
      <c r="W129" s="233"/>
      <c r="Y129" s="117"/>
    </row>
    <row r="130" spans="21:25" s="73" customFormat="1" ht="16.5" x14ac:dyDescent="0.3">
      <c r="U130" s="234"/>
      <c r="V130" s="234"/>
      <c r="W130" s="233"/>
      <c r="Y130" s="117"/>
    </row>
    <row r="131" spans="21:25" s="73" customFormat="1" x14ac:dyDescent="0.25">
      <c r="U131" s="232"/>
      <c r="W131" s="233"/>
      <c r="Y131" s="117"/>
    </row>
    <row r="132" spans="21:25" s="73" customFormat="1" x14ac:dyDescent="0.25">
      <c r="U132" s="232"/>
      <c r="W132" s="233"/>
      <c r="Y132" s="117"/>
    </row>
    <row r="133" spans="21:25" s="73" customFormat="1" x14ac:dyDescent="0.25">
      <c r="U133" s="232"/>
      <c r="W133" s="233"/>
      <c r="Y133" s="117"/>
    </row>
    <row r="134" spans="21:25" s="73" customFormat="1" x14ac:dyDescent="0.25">
      <c r="U134" s="232"/>
      <c r="W134" s="233"/>
      <c r="Y134" s="117"/>
    </row>
    <row r="135" spans="21:25" s="73" customFormat="1" x14ac:dyDescent="0.25">
      <c r="U135" s="232"/>
      <c r="W135" s="233"/>
      <c r="Y135" s="117"/>
    </row>
    <row r="136" spans="21:25" s="73" customFormat="1" x14ac:dyDescent="0.25">
      <c r="U136" s="232"/>
      <c r="W136" s="233"/>
      <c r="Y136" s="117"/>
    </row>
    <row r="137" spans="21:25" s="73" customFormat="1" x14ac:dyDescent="0.25">
      <c r="U137" s="232"/>
      <c r="W137" s="233"/>
      <c r="Y137" s="117"/>
    </row>
    <row r="138" spans="21:25" s="73" customFormat="1" x14ac:dyDescent="0.25">
      <c r="U138" s="232"/>
      <c r="W138" s="233"/>
      <c r="Y138" s="117"/>
    </row>
    <row r="139" spans="21:25" s="73" customFormat="1" x14ac:dyDescent="0.25">
      <c r="U139" s="232"/>
      <c r="W139" s="233"/>
      <c r="Y139" s="117"/>
    </row>
    <row r="140" spans="21:25" s="73" customFormat="1" x14ac:dyDescent="0.25">
      <c r="U140" s="232"/>
      <c r="W140" s="233"/>
      <c r="X140" s="235"/>
      <c r="Y140" s="117"/>
    </row>
    <row r="141" spans="21:25" s="73" customFormat="1" x14ac:dyDescent="0.25">
      <c r="U141" s="232"/>
      <c r="W141" s="233"/>
      <c r="Y141" s="117"/>
    </row>
    <row r="142" spans="21:25" s="73" customFormat="1" x14ac:dyDescent="0.25">
      <c r="U142" s="232"/>
      <c r="W142" s="233"/>
      <c r="Y142" s="117"/>
    </row>
    <row r="143" spans="21:25" s="73" customFormat="1" x14ac:dyDescent="0.25">
      <c r="U143" s="232"/>
      <c r="W143" s="233"/>
      <c r="Y143" s="117"/>
    </row>
    <row r="144" spans="21:25" s="73" customFormat="1" x14ac:dyDescent="0.25">
      <c r="U144" s="232"/>
      <c r="W144" s="233"/>
      <c r="Y144" s="117"/>
    </row>
    <row r="145" spans="21:25" s="73" customFormat="1" x14ac:dyDescent="0.25">
      <c r="U145" s="232"/>
      <c r="W145" s="233"/>
      <c r="Y145" s="117"/>
    </row>
    <row r="146" spans="21:25" s="73" customFormat="1" x14ac:dyDescent="0.25">
      <c r="U146" s="232"/>
      <c r="W146" s="233"/>
      <c r="Y146" s="117"/>
    </row>
  </sheetData>
  <mergeCells count="34">
    <mergeCell ref="H114:H115"/>
    <mergeCell ref="L114:L115"/>
    <mergeCell ref="A106:U106"/>
    <mergeCell ref="H107:H109"/>
    <mergeCell ref="L107:L109"/>
    <mergeCell ref="H111:H112"/>
    <mergeCell ref="L111:L112"/>
    <mergeCell ref="F2:G2"/>
    <mergeCell ref="E6:G6"/>
    <mergeCell ref="C6:C7"/>
    <mergeCell ref="B6:B7"/>
    <mergeCell ref="F1:Y1"/>
    <mergeCell ref="L6:L7"/>
    <mergeCell ref="P6:P7"/>
    <mergeCell ref="I6:K6"/>
    <mergeCell ref="M6:O6"/>
    <mergeCell ref="W6:W7"/>
    <mergeCell ref="D3:Y3"/>
    <mergeCell ref="F4:G4"/>
    <mergeCell ref="H4:Y4"/>
    <mergeCell ref="D5:Y5"/>
    <mergeCell ref="T6:T7"/>
    <mergeCell ref="V6:V7"/>
    <mergeCell ref="L62:L63"/>
    <mergeCell ref="A79:U79"/>
    <mergeCell ref="D89:D90"/>
    <mergeCell ref="H89:H90"/>
    <mergeCell ref="D6:D7"/>
    <mergeCell ref="A6:A7"/>
    <mergeCell ref="H6:H7"/>
    <mergeCell ref="Q6:S6"/>
    <mergeCell ref="X6:X7"/>
    <mergeCell ref="Y6:Y7"/>
    <mergeCell ref="U6:U7"/>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185-4EA1-4C3B-8B59-B64D849316E1}">
  <dimension ref="A1:J15"/>
  <sheetViews>
    <sheetView topLeftCell="A6" workbookViewId="0">
      <selection activeCell="G21" sqref="G21"/>
    </sheetView>
  </sheetViews>
  <sheetFormatPr baseColWidth="10" defaultRowHeight="15" x14ac:dyDescent="0.25"/>
  <cols>
    <col min="1" max="1" width="9.140625" customWidth="1"/>
    <col min="2" max="2" width="51.5703125" customWidth="1"/>
    <col min="3" max="3" width="18.140625" customWidth="1"/>
    <col min="4" max="4" width="17.140625" customWidth="1"/>
    <col min="5" max="5" width="15.140625" customWidth="1"/>
    <col min="6" max="6" width="21.7109375" customWidth="1"/>
    <col min="7" max="7" width="34.5703125" customWidth="1"/>
    <col min="8" max="8" width="14.85546875" bestFit="1" customWidth="1"/>
  </cols>
  <sheetData>
    <row r="1" spans="1:10" ht="24.6" customHeight="1" x14ac:dyDescent="0.25">
      <c r="A1" s="32" t="s">
        <v>329</v>
      </c>
      <c r="B1" s="32"/>
      <c r="C1" s="32"/>
      <c r="D1" s="32"/>
      <c r="E1" s="32"/>
    </row>
    <row r="2" spans="1:10" ht="18.75" thickBot="1" x14ac:dyDescent="0.3">
      <c r="A2" s="3"/>
      <c r="B2" s="4"/>
      <c r="C2" s="3"/>
      <c r="D2" s="3">
        <v>500</v>
      </c>
      <c r="E2" s="3"/>
    </row>
    <row r="3" spans="1:10" ht="39" customHeight="1" thickTop="1" x14ac:dyDescent="0.25">
      <c r="A3" s="12" t="s">
        <v>324</v>
      </c>
      <c r="B3" s="5" t="s">
        <v>325</v>
      </c>
      <c r="C3" s="6" t="s">
        <v>326</v>
      </c>
      <c r="D3" s="6" t="s">
        <v>328</v>
      </c>
      <c r="E3" s="37" t="s">
        <v>327</v>
      </c>
    </row>
    <row r="4" spans="1:10" ht="39" customHeight="1" x14ac:dyDescent="0.25">
      <c r="A4" s="7">
        <v>1</v>
      </c>
      <c r="B4" s="8" t="s">
        <v>334</v>
      </c>
      <c r="C4" s="9">
        <f>+'PTBA 2024 VP22_11_2023'!V8</f>
        <v>391902</v>
      </c>
      <c r="D4" s="10">
        <f>+C4*500</f>
        <v>195951000</v>
      </c>
      <c r="E4" s="36">
        <f>C4/C9</f>
        <v>0.10293046989003647</v>
      </c>
    </row>
    <row r="5" spans="1:10" ht="39" customHeight="1" x14ac:dyDescent="0.25">
      <c r="A5" s="7">
        <v>2</v>
      </c>
      <c r="B5" s="8" t="s">
        <v>333</v>
      </c>
      <c r="C5" s="9">
        <f>+'PTBA 2024 VP22_11_2023'!V41+288000</f>
        <v>730654</v>
      </c>
      <c r="D5" s="10">
        <f>+C5*500</f>
        <v>365327000</v>
      </c>
      <c r="E5" s="36">
        <f>+C5/C9</f>
        <v>0.19190144359312966</v>
      </c>
      <c r="F5" s="27"/>
      <c r="G5" s="27"/>
    </row>
    <row r="6" spans="1:10" ht="39" customHeight="1" x14ac:dyDescent="0.25">
      <c r="A6" s="7">
        <v>3</v>
      </c>
      <c r="B6" s="8" t="s">
        <v>332</v>
      </c>
      <c r="C6" s="9">
        <f>+'PTBA 2024 VP22_11_2023'!V66</f>
        <v>812732</v>
      </c>
      <c r="D6" s="10">
        <f>+C6*500</f>
        <v>406366000</v>
      </c>
      <c r="E6" s="36">
        <f>+C6/C9</f>
        <v>0.21345868777058835</v>
      </c>
    </row>
    <row r="7" spans="1:10" ht="39" customHeight="1" x14ac:dyDescent="0.25">
      <c r="A7" s="7">
        <v>4</v>
      </c>
      <c r="B7" s="8" t="s">
        <v>331</v>
      </c>
      <c r="C7" s="9">
        <f>+'PTBA 2024 VP22_11_2023'!V92</f>
        <v>53000</v>
      </c>
      <c r="D7" s="10">
        <f>+C7*500</f>
        <v>26500000</v>
      </c>
      <c r="E7" s="36">
        <f>+C7/C9</f>
        <v>1.3920099678419433E-2</v>
      </c>
      <c r="G7" t="s">
        <v>380</v>
      </c>
    </row>
    <row r="8" spans="1:10" ht="43.5" customHeight="1" x14ac:dyDescent="0.25">
      <c r="A8" s="7">
        <v>5</v>
      </c>
      <c r="B8" s="11" t="s">
        <v>330</v>
      </c>
      <c r="C8" s="9">
        <f>+'PTBA 2024 VP22_11_2023'!V102-288000</f>
        <v>1819156</v>
      </c>
      <c r="D8" s="10">
        <f>+C8*500</f>
        <v>909578000</v>
      </c>
      <c r="E8" s="36">
        <f>+C8/C9</f>
        <v>0.47778929906782608</v>
      </c>
    </row>
    <row r="9" spans="1:10" ht="39" customHeight="1" thickBot="1" x14ac:dyDescent="0.3">
      <c r="A9" s="33" t="s">
        <v>252</v>
      </c>
      <c r="B9" s="34"/>
      <c r="C9" s="1">
        <f>SUM(C4:C8)</f>
        <v>3807444</v>
      </c>
      <c r="D9" s="2">
        <f>SUM(D4:D8)</f>
        <v>1903722000</v>
      </c>
      <c r="E9" s="38">
        <f>SUM(E4:E8)</f>
        <v>1</v>
      </c>
    </row>
    <row r="10" spans="1:10" ht="15.75" thickTop="1" x14ac:dyDescent="0.25">
      <c r="F10" s="35"/>
      <c r="G10" s="35"/>
      <c r="H10" s="28"/>
    </row>
    <row r="11" spans="1:10" x14ac:dyDescent="0.25">
      <c r="F11" s="30"/>
    </row>
    <row r="12" spans="1:10" x14ac:dyDescent="0.25">
      <c r="F12" s="31"/>
      <c r="G12" s="30"/>
      <c r="H12" s="30"/>
      <c r="I12" s="18"/>
      <c r="J12" s="18"/>
    </row>
    <row r="13" spans="1:10" x14ac:dyDescent="0.25">
      <c r="C13" s="26"/>
      <c r="F13" s="31"/>
      <c r="H13" s="30"/>
      <c r="I13" s="18"/>
      <c r="J13" s="18"/>
    </row>
    <row r="15" spans="1:10" x14ac:dyDescent="0.25">
      <c r="E15" s="29"/>
      <c r="F15" s="28"/>
      <c r="J15" s="18"/>
    </row>
  </sheetData>
  <mergeCells count="3">
    <mergeCell ref="A1:E1"/>
    <mergeCell ref="A9:B9"/>
    <mergeCell ref="F10:G10"/>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94cbd40-fc6d-4c0a-9217-0f6cd4b26116" xsi:nil="true"/>
    <lcf76f155ced4ddcb4097134ff3c332f xmlns="aeaaafad-0aeb-47f1-beb2-3e40a0446ae1">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673C04CFF664498C6D230F7DC9002D" ma:contentTypeVersion="20" ma:contentTypeDescription="Create a new document." ma:contentTypeScope="" ma:versionID="8aed3a97ad1ca51082ca40ad72d6dc27">
  <xsd:schema xmlns:xsd="http://www.w3.org/2001/XMLSchema" xmlns:xs="http://www.w3.org/2001/XMLSchema" xmlns:p="http://schemas.microsoft.com/office/2006/metadata/properties" xmlns:ns2="aeaaafad-0aeb-47f1-beb2-3e40a0446ae1" xmlns:ns3="794cbd40-fc6d-4c0a-9217-0f6cd4b26116" targetNamespace="http://schemas.microsoft.com/office/2006/metadata/properties" ma:root="true" ma:fieldsID="0ac95c2f0ce6e48460db932026f98186" ns2:_="" ns3:_="">
    <xsd:import namespace="aeaaafad-0aeb-47f1-beb2-3e40a0446ae1"/>
    <xsd:import namespace="794cbd40-fc6d-4c0a-9217-0f6cd4b261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2:MediaLengthInSeconds" minOccurs="0"/>
                <xsd:element ref="ns3:TaxCatchAll"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aaafad-0aeb-47f1-beb2-3e40a0446a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a3f2f0c-00e4-4e4f-add3-e818a4e3ba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4cbd40-fc6d-4c0a-9217-0f6cd4b261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f2982a3c-a517-4a4b-806b-1d2044dc0380}" ma:internalName="TaxCatchAll" ma:showField="CatchAllData" ma:web="794cbd40-fc6d-4c0a-9217-0f6cd4b261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6C6B7A-07D8-4804-9210-BC5B1D599771}">
  <ds:schemaRefs>
    <ds:schemaRef ds:uri="http://schemas.microsoft.com/sharepoint/v3/contenttype/forms"/>
  </ds:schemaRefs>
</ds:datastoreItem>
</file>

<file path=customXml/itemProps2.xml><?xml version="1.0" encoding="utf-8"?>
<ds:datastoreItem xmlns:ds="http://schemas.openxmlformats.org/officeDocument/2006/customXml" ds:itemID="{73A2A2E1-9A66-45FB-818A-471A78F1A63D}">
  <ds:schemaRefs>
    <ds:schemaRef ds:uri="http://www.w3.org/XML/1998/namespace"/>
    <ds:schemaRef ds:uri="http://purl.org/dc/dcmitype/"/>
    <ds:schemaRef ds:uri="aeaaafad-0aeb-47f1-beb2-3e40a0446ae1"/>
    <ds:schemaRef ds:uri="794cbd40-fc6d-4c0a-9217-0f6cd4b26116"/>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DA09D29C-B5B9-4393-A195-1991061F2F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aaafad-0aeb-47f1-beb2-3e40a0446ae1"/>
    <ds:schemaRef ds:uri="794cbd40-fc6d-4c0a-9217-0f6cd4b261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PTBA 2024 VP22_11_2023</vt:lpstr>
      <vt:lpstr>RECAP PTBA 2024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Schenineda</dc:creator>
  <cp:keywords/>
  <dc:description/>
  <cp:lastModifiedBy>Cheikh M. Fadel KEBE</cp:lastModifiedBy>
  <cp:revision/>
  <dcterms:created xsi:type="dcterms:W3CDTF">2020-10-26T16:13:38Z</dcterms:created>
  <dcterms:modified xsi:type="dcterms:W3CDTF">2024-01-10T13:54:25Z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0x01010064673C04CFF664498C6D230F7DC9002D</vt:lpwstr>
  </property>
  <property fmtid="{D5CDD505-2E9C-101B-9397-08002B2CF9AE}" pid="3" name="MediaServiceImageTags">
    <vt:lpwstr/>
  </property>
</Properties>
</file>